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71" windowWidth="11070" windowHeight="6600" tabRatio="594" activeTab="2"/>
  </bookViews>
  <sheets>
    <sheet name="C+G FEBRUARIE 2015" sheetId="1" r:id="rId1"/>
    <sheet name="PENS.40% APRILIE 2015" sheetId="2" r:id="rId2"/>
    <sheet name="PROGRAME FEBR.2015" sheetId="3" r:id="rId3"/>
  </sheets>
  <definedNames/>
  <calcPr fullCalcOnLoad="1"/>
</workbook>
</file>

<file path=xl/comments2.xml><?xml version="1.0" encoding="utf-8"?>
<comments xmlns="http://schemas.openxmlformats.org/spreadsheetml/2006/main">
  <authors>
    <author>aurica</author>
  </authors>
  <commentList>
    <comment ref="F4" authorId="0">
      <text>
        <r>
          <rPr>
            <b/>
            <sz val="8"/>
            <rFont val="Tahoma"/>
            <family val="0"/>
          </rPr>
          <t>aurica: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<sst xmlns="http://schemas.openxmlformats.org/spreadsheetml/2006/main" count="868" uniqueCount="410">
  <si>
    <t>SIBPHARMAMED SRL</t>
  </si>
  <si>
    <t>CASA DE ASIGURARI DE SANATATE</t>
  </si>
  <si>
    <t>JUDETUL   SALAJ</t>
  </si>
  <si>
    <t>6605 03 01</t>
  </si>
  <si>
    <t>OR-DIN PLATA</t>
  </si>
  <si>
    <t>FARMACIA</t>
  </si>
  <si>
    <t>CONT</t>
  </si>
  <si>
    <t>Banca/  trezoreria</t>
  </si>
  <si>
    <t>NR. SI DATA FACT.</t>
  </si>
  <si>
    <t>VALOARE</t>
  </si>
  <si>
    <t>TOTAL PLATA</t>
  </si>
  <si>
    <t>ABIES ALBA FARM</t>
  </si>
  <si>
    <t>ZALAU</t>
  </si>
  <si>
    <t>SC ASCLEPYOS  SRL</t>
  </si>
  <si>
    <t>JIBOU</t>
  </si>
  <si>
    <t>SURDUC</t>
  </si>
  <si>
    <t xml:space="preserve">SC FARMACIA BELLADONNA SRL </t>
  </si>
  <si>
    <t>SIMLEU</t>
  </si>
  <si>
    <t>IP</t>
  </si>
  <si>
    <t>SC CYNARA FARM SRL</t>
  </si>
  <si>
    <t>BOCSA</t>
  </si>
  <si>
    <t>SC FARMACIA  DAMIAN SRL</t>
  </si>
  <si>
    <t>NUSFALAU</t>
  </si>
  <si>
    <t>SC FARMACIA DIANA SRL</t>
  </si>
  <si>
    <t>CEHU</t>
  </si>
  <si>
    <t xml:space="preserve">FARMALEX SRL </t>
  </si>
  <si>
    <t>SC FARMATRIS SRL</t>
  </si>
  <si>
    <t>SC FARMO MED  SRL</t>
  </si>
  <si>
    <t xml:space="preserve">SC FARMACIA GALLENUS  SRL </t>
  </si>
  <si>
    <t xml:space="preserve">SC GENTIANA  FARM SRL </t>
  </si>
  <si>
    <t>SC HUMANITAS SRL</t>
  </si>
  <si>
    <t xml:space="preserve">SC HYGEEA SRL </t>
  </si>
  <si>
    <t>SC FARMACIA HIPOCRATE SRL</t>
  </si>
  <si>
    <t>IGIENA TEHNOFARM</t>
  </si>
  <si>
    <t>SC IHTIS  IMPEX SRL</t>
  </si>
  <si>
    <t>ILEANDA</t>
  </si>
  <si>
    <t>SC INOCENTIA FARM SRL</t>
  </si>
  <si>
    <t>ALMAS</t>
  </si>
  <si>
    <t>SC LAVI - DAN SRL</t>
  </si>
  <si>
    <t>ROMANASI</t>
  </si>
  <si>
    <t xml:space="preserve">SC MA IMPEX  SRL </t>
  </si>
  <si>
    <t>SC PAEONIA  COM SRL</t>
  </si>
  <si>
    <t xml:space="preserve">SC PANACEEA PHARM SRL  </t>
  </si>
  <si>
    <t>SC REMEDIAFARM SRL</t>
  </si>
  <si>
    <t>SC FARMACIA REMEDIUM SRL</t>
  </si>
  <si>
    <t>CRASNA</t>
  </si>
  <si>
    <t>SC SANA FARM  SRL</t>
  </si>
  <si>
    <t>SC SALVOFARM  SRL</t>
  </si>
  <si>
    <t>SC SILVAFARM  SRL</t>
  </si>
  <si>
    <t>SC UNIFARM SRL</t>
  </si>
  <si>
    <t>SC VALERIANA  FARM SRL</t>
  </si>
  <si>
    <t>SC PRIMA FARM SRL</t>
  </si>
  <si>
    <t>FARMADEX</t>
  </si>
  <si>
    <t>ALTHEA SRL</t>
  </si>
  <si>
    <t>PROFARM  SRL</t>
  </si>
  <si>
    <t>IRIS PLUS SRL</t>
  </si>
  <si>
    <t>PITESTI</t>
  </si>
  <si>
    <t>SENSIBLU SRL</t>
  </si>
  <si>
    <t>BUCURESTI</t>
  </si>
  <si>
    <t>ARTRIX ZALAU</t>
  </si>
  <si>
    <t>ANGELA FARM</t>
  </si>
  <si>
    <t>AMA FARM</t>
  </si>
  <si>
    <t>ADONIS FARM</t>
  </si>
  <si>
    <t>CEDRUS FARM</t>
  </si>
  <si>
    <t>CREACA</t>
  </si>
  <si>
    <t>FLAVIOR FARM</t>
  </si>
  <si>
    <t>SIMLEU SILVANIEI</t>
  </si>
  <si>
    <t>SC  S.I.E.P.C.O.F.A.R  SA</t>
  </si>
  <si>
    <t>MAGNOLIA FARM</t>
  </si>
  <si>
    <t>RUS</t>
  </si>
  <si>
    <t>VIRIDIS IMPEX FARM</t>
  </si>
  <si>
    <t>ORADEA</t>
  </si>
  <si>
    <t>FARMACIA ASTRALIS</t>
  </si>
  <si>
    <t>DIANTHUS FARM SRL</t>
  </si>
  <si>
    <t>DUCFARM SRL</t>
  </si>
  <si>
    <t>CLUJ NAPOCA</t>
  </si>
  <si>
    <t>FARMACIA GULIVER</t>
  </si>
  <si>
    <t>PERLA MEDIFARM</t>
  </si>
  <si>
    <t>SIBIU</t>
  </si>
  <si>
    <t xml:space="preserve">MISTRAL SRL </t>
  </si>
  <si>
    <t>STEJERAN SRL</t>
  </si>
  <si>
    <t>HACOFARM HUEDIN</t>
  </si>
  <si>
    <t>PETAL FARM SRL DEJ</t>
  </si>
  <si>
    <t>SANIFARM SANMARTIN</t>
  </si>
  <si>
    <t xml:space="preserve">TISAPOTHEKER MESESENII </t>
  </si>
  <si>
    <t>DE JOS</t>
  </si>
  <si>
    <t>SC GEDEON RICHTER</t>
  </si>
  <si>
    <t>TG. MURES</t>
  </si>
  <si>
    <t>CGV PHARMA SRL</t>
  </si>
  <si>
    <t>ALESD</t>
  </si>
  <si>
    <t>ECO- VARSACTIV SRL</t>
  </si>
  <si>
    <t>VARSOLT</t>
  </si>
  <si>
    <t xml:space="preserve">TOTAL </t>
  </si>
  <si>
    <t xml:space="preserve">Intocmit </t>
  </si>
  <si>
    <t>Balajel Aurica</t>
  </si>
  <si>
    <t xml:space="preserve"> </t>
  </si>
  <si>
    <t>Nr.  Con-tract cesiune</t>
  </si>
  <si>
    <t>CESIONAR</t>
  </si>
  <si>
    <t>CEDENT PERLA MEDIFARM  ZALAU</t>
  </si>
  <si>
    <t>FARMEXIM BUCURESTI</t>
  </si>
  <si>
    <t>CAPSELLA FARM</t>
  </si>
  <si>
    <t>CUZAPLAC</t>
  </si>
  <si>
    <t>TOTAL CESIUNI</t>
  </si>
  <si>
    <t xml:space="preserve">      PROGRAME NATIONALE DE SANATATE </t>
  </si>
  <si>
    <t>6605 03 02</t>
  </si>
  <si>
    <t>Nr.  Con-tract 2013</t>
  </si>
  <si>
    <t xml:space="preserve">        MEDICAMENTE      -</t>
  </si>
  <si>
    <t>PENSIONARI 40%</t>
  </si>
  <si>
    <t>Nr.  Con-tract 2011</t>
  </si>
  <si>
    <t>SC REMEDIA FARM SRL</t>
  </si>
  <si>
    <t xml:space="preserve">ARTRIX </t>
  </si>
  <si>
    <t xml:space="preserve"> ZALAU</t>
  </si>
  <si>
    <t xml:space="preserve">HACOFARM </t>
  </si>
  <si>
    <t xml:space="preserve"> HUEDIN</t>
  </si>
  <si>
    <t>PETAL FARM SRL</t>
  </si>
  <si>
    <t xml:space="preserve"> DEJ</t>
  </si>
  <si>
    <t xml:space="preserve">        MEDICAMENTE  PENSIONARI 40 %  - FACTURI CESIONATE</t>
  </si>
  <si>
    <t>TOTAL PLATI</t>
  </si>
  <si>
    <t>MEDIPLUS EXIM MOGOSOAIA</t>
  </si>
  <si>
    <t>30643</t>
  </si>
  <si>
    <t>6054</t>
  </si>
  <si>
    <t>708/28.02.15</t>
  </si>
  <si>
    <t>6068</t>
  </si>
  <si>
    <t>25.06.2015</t>
  </si>
  <si>
    <t>LUNA  MARTIE 2015</t>
  </si>
  <si>
    <t>CEDENT REMEDIA FARM    ZALAU</t>
  </si>
  <si>
    <t>31340</t>
  </si>
  <si>
    <t>CEDENT ANGELA FARM ZALAU</t>
  </si>
  <si>
    <t>31345</t>
  </si>
  <si>
    <t xml:space="preserve">                           LUNA APRILIE 2015</t>
  </si>
  <si>
    <t>29.06.2015</t>
  </si>
  <si>
    <t>1035;/30.04.15</t>
  </si>
  <si>
    <t>2011;/30.04.15</t>
  </si>
  <si>
    <t>3011/;/30.04.15</t>
  </si>
  <si>
    <t>4011;/30.04.15</t>
  </si>
  <si>
    <t>5011;/30.04.15</t>
  </si>
  <si>
    <t>11/30.04.15</t>
  </si>
  <si>
    <t>011/30.04.15</t>
  </si>
  <si>
    <t>17/30.04.15</t>
  </si>
  <si>
    <t>3011./30.04.15</t>
  </si>
  <si>
    <t>2011./30.04.15</t>
  </si>
  <si>
    <t>1011./30.04.15</t>
  </si>
  <si>
    <t>175/30.04.15</t>
  </si>
  <si>
    <t>0047/30.04.15</t>
  </si>
  <si>
    <t>0045/30.04.15</t>
  </si>
  <si>
    <t>0038/30.04.15</t>
  </si>
  <si>
    <t>30/30.04.15</t>
  </si>
  <si>
    <t>42/31.05.15 part.</t>
  </si>
  <si>
    <t>19./30.04.15</t>
  </si>
  <si>
    <t>16/30.04.15</t>
  </si>
  <si>
    <t>1011/30.04.15</t>
  </si>
  <si>
    <t>2008/30.04.15</t>
  </si>
  <si>
    <t>24/30.04.15</t>
  </si>
  <si>
    <t>22/30.04.15</t>
  </si>
  <si>
    <t>2016/30.04.15</t>
  </si>
  <si>
    <t>1030/30.04.15</t>
  </si>
  <si>
    <t>21/30.04.15</t>
  </si>
  <si>
    <t>51/30.04.15</t>
  </si>
  <si>
    <t>208/30.04.15</t>
  </si>
  <si>
    <t>308/30.04.15</t>
  </si>
  <si>
    <t>23./30.04.15</t>
  </si>
  <si>
    <t>20/30.04.15</t>
  </si>
  <si>
    <t>23/30.04.15</t>
  </si>
  <si>
    <t>28/30.04.15</t>
  </si>
  <si>
    <t>1108./30.04.15</t>
  </si>
  <si>
    <t>48/30.04.15</t>
  </si>
  <si>
    <t>40/30.04.15</t>
  </si>
  <si>
    <t>49/30.04.15</t>
  </si>
  <si>
    <t>2772/30.04.15</t>
  </si>
  <si>
    <t>2775/30.04.15</t>
  </si>
  <si>
    <t>2778/30.04.15</t>
  </si>
  <si>
    <t>2781/30.04.15</t>
  </si>
  <si>
    <t>255/30.04.15</t>
  </si>
  <si>
    <t>0000029./30.04.15</t>
  </si>
  <si>
    <t>10/30.04.15</t>
  </si>
  <si>
    <t>12/30.04.15</t>
  </si>
  <si>
    <t>133/30.04.15</t>
  </si>
  <si>
    <t>1119./30.04.15</t>
  </si>
  <si>
    <t>728./30.04.15</t>
  </si>
  <si>
    <t>318/30.04.15</t>
  </si>
  <si>
    <t>023/30.04.15</t>
  </si>
  <si>
    <t>400026/30.04.15</t>
  </si>
  <si>
    <t>100034/30.04.15</t>
  </si>
  <si>
    <t>300022/30.04.15</t>
  </si>
  <si>
    <t>200026./30.04.15</t>
  </si>
  <si>
    <t>15077/30.04.15</t>
  </si>
  <si>
    <t>13641/30.04.15</t>
  </si>
  <si>
    <t>0000574/30.04.15</t>
  </si>
  <si>
    <t>735;/30.04.15</t>
  </si>
  <si>
    <t>439/30.04.15</t>
  </si>
  <si>
    <t>0261/30.04.15</t>
  </si>
  <si>
    <t>00031/30.04.15</t>
  </si>
  <si>
    <t>00037/30.04.15</t>
  </si>
  <si>
    <t>240/30.04.15</t>
  </si>
  <si>
    <t>11./30.04.15</t>
  </si>
  <si>
    <t>8700062/30.04.15</t>
  </si>
  <si>
    <t>16500068/30.04.15</t>
  </si>
  <si>
    <t>0344/30.04.15</t>
  </si>
  <si>
    <t>0007/30.04.15</t>
  </si>
  <si>
    <t>270/30.04.15</t>
  </si>
  <si>
    <t>100/30.04.15</t>
  </si>
  <si>
    <t>107/30.04.15</t>
  </si>
  <si>
    <t>110/30.04.15</t>
  </si>
  <si>
    <t>348/30.04.15</t>
  </si>
  <si>
    <t>351/30.04.15</t>
  </si>
  <si>
    <t>501/30.04.15</t>
  </si>
  <si>
    <t>5540693/30.04.15</t>
  </si>
  <si>
    <t>0832/30.04.15</t>
  </si>
  <si>
    <t>92000369/30.04.15</t>
  </si>
  <si>
    <t>272/30.04.15</t>
  </si>
  <si>
    <t>329/30.04.15</t>
  </si>
  <si>
    <t>129/30.04.15</t>
  </si>
  <si>
    <t>158/30.04.15</t>
  </si>
  <si>
    <t>35/30.04.15</t>
  </si>
  <si>
    <t>1666/30.04.15</t>
  </si>
  <si>
    <t>203./30.04.15</t>
  </si>
  <si>
    <t>25./30.04.15</t>
  </si>
  <si>
    <t xml:space="preserve">        MEDICAMENTE  GRATUITE COMPENSATE - FACTURI CESIONATE</t>
  </si>
  <si>
    <t>727;/30.04.15</t>
  </si>
  <si>
    <t xml:space="preserve">                  PLATI EFECTUATE  IN LUNA  IUNIE  2015</t>
  </si>
  <si>
    <t xml:space="preserve">        LUNA  MARTIE 2015</t>
  </si>
  <si>
    <t>LUNA APRILIE 2015</t>
  </si>
  <si>
    <t xml:space="preserve">        MEDICAMENTE  PROGRAME DE SANATATE - FACTURI CESIONATE</t>
  </si>
  <si>
    <t xml:space="preserve">     MEDICAMENTE  GRATUITE COMPENSATE        </t>
  </si>
  <si>
    <t xml:space="preserve">                      LUNA FEBRUARIE 2015</t>
  </si>
  <si>
    <t>Nr.  Con-tract 2014</t>
  </si>
  <si>
    <t>1019/28.02.2015</t>
  </si>
  <si>
    <t>2006/28.02.2015</t>
  </si>
  <si>
    <t>3006/28.02.2015</t>
  </si>
  <si>
    <t>4006/28.02.2015</t>
  </si>
  <si>
    <t>5006/28.02.2015</t>
  </si>
  <si>
    <t>1018./28.02.2015</t>
  </si>
  <si>
    <t>1017/28.02.2015</t>
  </si>
  <si>
    <t>2005/28.02.2015</t>
  </si>
  <si>
    <t>3005/28.02.2015</t>
  </si>
  <si>
    <t>4005/28.02.2015</t>
  </si>
  <si>
    <t>5005/28.02.2015</t>
  </si>
  <si>
    <t>04/28.02.2015</t>
  </si>
  <si>
    <t>05/28.02.2015</t>
  </si>
  <si>
    <t>0004/28.02.2015</t>
  </si>
  <si>
    <t>0005/28.02.2015</t>
  </si>
  <si>
    <t>6/28.02.2015</t>
  </si>
  <si>
    <t>9/28.02.2015</t>
  </si>
  <si>
    <t>7/28.02.2015</t>
  </si>
  <si>
    <t>10/28.02.2015</t>
  </si>
  <si>
    <t>1004/28.02.2015</t>
  </si>
  <si>
    <t>2004/28.02.2015</t>
  </si>
  <si>
    <t>3004/28.02.2015</t>
  </si>
  <si>
    <t>1005/28.02.2015</t>
  </si>
  <si>
    <t>158/28.02.2015</t>
  </si>
  <si>
    <t>156/28.02.2015</t>
  </si>
  <si>
    <t>157/28.02.2015</t>
  </si>
  <si>
    <t>0025./28.02.2015</t>
  </si>
  <si>
    <t>0014/28.02.2015</t>
  </si>
  <si>
    <t>0016/28.02.2015</t>
  </si>
  <si>
    <t>0019/28.02.2015</t>
  </si>
  <si>
    <t>0015/28.02.2015</t>
  </si>
  <si>
    <t>0017/28.02.2015</t>
  </si>
  <si>
    <t>1./28.02.2015</t>
  </si>
  <si>
    <t>3/28.02.2015</t>
  </si>
  <si>
    <t>2/28.02.2015</t>
  </si>
  <si>
    <t>11/28.02.2015</t>
  </si>
  <si>
    <t>1/28.02.2015</t>
  </si>
  <si>
    <t>006/28.02.2015</t>
  </si>
  <si>
    <t>009/28.02.2015</t>
  </si>
  <si>
    <t>007/28.02.2015</t>
  </si>
  <si>
    <t>2003/28.02.2015</t>
  </si>
  <si>
    <t>8/28.02.2015</t>
  </si>
  <si>
    <t>1009/28.02.2015</t>
  </si>
  <si>
    <t>2008/28.02.2015</t>
  </si>
  <si>
    <t>1010/28.02.2015</t>
  </si>
  <si>
    <t>1011/28.02.2015</t>
  </si>
  <si>
    <t>12/28.02.2015</t>
  </si>
  <si>
    <t>44/28.02.2015</t>
  </si>
  <si>
    <t>303/28.02.2015</t>
  </si>
  <si>
    <t>203/28.02.2015</t>
  </si>
  <si>
    <t>45/28.02.2015</t>
  </si>
  <si>
    <t>304/28.02.2015</t>
  </si>
  <si>
    <t>204/28.02.2015</t>
  </si>
  <si>
    <t>4/28.02.2015</t>
  </si>
  <si>
    <t>5/28.02.2015</t>
  </si>
  <si>
    <t>15/28.02.2015</t>
  </si>
  <si>
    <t>13/28.02.2015</t>
  </si>
  <si>
    <t>1089/28.02.2015</t>
  </si>
  <si>
    <t>1088/28.02.2015</t>
  </si>
  <si>
    <t>16/28.02.2015</t>
  </si>
  <si>
    <t>17/28.02.2015</t>
  </si>
  <si>
    <t>18/28.02.2015</t>
  </si>
  <si>
    <t>14/28.02.2015</t>
  </si>
  <si>
    <t>21/28.02.2015</t>
  </si>
  <si>
    <t>2728/28.02.2015</t>
  </si>
  <si>
    <t>2738/28.02.2015</t>
  </si>
  <si>
    <t>2741/28.02.2015</t>
  </si>
  <si>
    <t>2729/28.02.2015</t>
  </si>
  <si>
    <t>2737/28.02.2015</t>
  </si>
  <si>
    <t>2740/28.02.2015</t>
  </si>
  <si>
    <t>2743/28.02.2015</t>
  </si>
  <si>
    <t>245/28.02.2015</t>
  </si>
  <si>
    <t>246/28.02.2015</t>
  </si>
  <si>
    <t>0000016/28.02.2015</t>
  </si>
  <si>
    <t>0000015/28.02.2015</t>
  </si>
  <si>
    <t>0000014/28.02.2015</t>
  </si>
  <si>
    <t>128/28.02.2015</t>
  </si>
  <si>
    <t>127/28.02.2015</t>
  </si>
  <si>
    <t>1092/28.02.2015</t>
  </si>
  <si>
    <t>1090/28.02.2015</t>
  </si>
  <si>
    <t>1091/28.02.2015</t>
  </si>
  <si>
    <t>1104/31.03.15part.</t>
  </si>
  <si>
    <t>707/28.02.2015</t>
  </si>
  <si>
    <t>712/28.02.2015</t>
  </si>
  <si>
    <t>708/28.02.2015</t>
  </si>
  <si>
    <t>311./28.02.2015</t>
  </si>
  <si>
    <t>312/28.02.2015</t>
  </si>
  <si>
    <t>008/28.02.2015</t>
  </si>
  <si>
    <t>013/28.02.2015</t>
  </si>
  <si>
    <t>100019/28.02.2015</t>
  </si>
  <si>
    <t>200014;/28.02.2015</t>
  </si>
  <si>
    <t>300013/28.02.2015</t>
  </si>
  <si>
    <t>400016./28.02.2015</t>
  </si>
  <si>
    <t>100016/28.02.2015</t>
  </si>
  <si>
    <t>200017/28.02.2015</t>
  </si>
  <si>
    <t>400010/28.02.2015</t>
  </si>
  <si>
    <t>100018/28.02.2015</t>
  </si>
  <si>
    <t>200008;/28.02.2015</t>
  </si>
  <si>
    <t>300012/28.02.2015</t>
  </si>
  <si>
    <t>400017/28.02.2015</t>
  </si>
  <si>
    <t>0015056/28.02.2015</t>
  </si>
  <si>
    <t>0013628/28.02.2015</t>
  </si>
  <si>
    <t>0015058/28.02.2015</t>
  </si>
  <si>
    <t>0013630/28.02.2015</t>
  </si>
  <si>
    <t>0015057/28.02.2015</t>
  </si>
  <si>
    <t>0013629/28.02.2015</t>
  </si>
  <si>
    <t>0000561/28.02.2015</t>
  </si>
  <si>
    <t>0000560/28.02.2015</t>
  </si>
  <si>
    <t>706/28.02.2015</t>
  </si>
  <si>
    <t>709/28.02.2015</t>
  </si>
  <si>
    <t>430/28.02.2015</t>
  </si>
  <si>
    <t>431/28.02.2015</t>
  </si>
  <si>
    <t>0255/28.02.2015</t>
  </si>
  <si>
    <t>0254/28.02.2015</t>
  </si>
  <si>
    <t>00012/28.02.2015</t>
  </si>
  <si>
    <t>00017/28.02.2015</t>
  </si>
  <si>
    <t>00018/28.02.2015</t>
  </si>
  <si>
    <t>00013/28.02.2015</t>
  </si>
  <si>
    <t>234/28.02.2015</t>
  </si>
  <si>
    <t>233/28.02.2015</t>
  </si>
  <si>
    <t>8700044/28.02.2015</t>
  </si>
  <si>
    <t>16500047/28.02.2015</t>
  </si>
  <si>
    <t>8700046/28.02.2015</t>
  </si>
  <si>
    <t>16500049/28.02.2015</t>
  </si>
  <si>
    <t>16500048/28.02.2015</t>
  </si>
  <si>
    <t>8700045/28.02.2015</t>
  </si>
  <si>
    <t>0334/28.02.2015</t>
  </si>
  <si>
    <t>0333/28.02.2015</t>
  </si>
  <si>
    <t>0003/28.02.2015</t>
  </si>
  <si>
    <t>265/28.02.2015</t>
  </si>
  <si>
    <t>261/28.02.2015</t>
  </si>
  <si>
    <t>41/28.02.2015</t>
  </si>
  <si>
    <t>47/28.02.2015</t>
  </si>
  <si>
    <t>49/28.02.2015</t>
  </si>
  <si>
    <t>40/28.02.2015</t>
  </si>
  <si>
    <t>39/28.02.2015</t>
  </si>
  <si>
    <t>46/28.02.2015</t>
  </si>
  <si>
    <t>48/28.02.2015</t>
  </si>
  <si>
    <t>336/28.02.2015</t>
  </si>
  <si>
    <t>335/28.02.2015</t>
  </si>
  <si>
    <t>487/28.02.2015</t>
  </si>
  <si>
    <t>485/28.02.2015</t>
  </si>
  <si>
    <t>486/28.02.2015</t>
  </si>
  <si>
    <t>5540680/28.02.2015</t>
  </si>
  <si>
    <t>5540679/28.02.2015</t>
  </si>
  <si>
    <t>92000348/28.02.2015</t>
  </si>
  <si>
    <t>92000346/28.02.2015</t>
  </si>
  <si>
    <t>92000347/28.02.2015</t>
  </si>
  <si>
    <t>255/28.02.2015</t>
  </si>
  <si>
    <t>257/28.02.2015</t>
  </si>
  <si>
    <t>256/28.02.2015</t>
  </si>
  <si>
    <t>314/28.02.2015</t>
  </si>
  <si>
    <t>313/28.02.2015</t>
  </si>
  <si>
    <t>124/28.02.2015</t>
  </si>
  <si>
    <t>123/28.02.2015</t>
  </si>
  <si>
    <t>150/28.02.2015</t>
  </si>
  <si>
    <t>149/28.02.2015</t>
  </si>
  <si>
    <t>18019/28.02.2015</t>
  </si>
  <si>
    <t>18018/28.02.2015</t>
  </si>
  <si>
    <t>22/28.02.2015</t>
  </si>
  <si>
    <t>1639/28.02.2015</t>
  </si>
  <si>
    <t>1640/28.02.2015</t>
  </si>
  <si>
    <t>1638/28.02.2015</t>
  </si>
  <si>
    <t>109/28.02.2015</t>
  </si>
  <si>
    <t>108/28.02.2015</t>
  </si>
  <si>
    <t>Dume Tatiana</t>
  </si>
  <si>
    <t xml:space="preserve">             LUNA  FEBRUARIE 2015</t>
  </si>
  <si>
    <t>10</t>
  </si>
  <si>
    <t xml:space="preserve">ROMASTRU TRADING SRL </t>
  </si>
  <si>
    <t>20/28.02.15</t>
  </si>
  <si>
    <t>CEDENT SALVOFARM   ZALAU</t>
  </si>
  <si>
    <t>471</t>
  </si>
  <si>
    <t>FARMEXPERT BUCURESTI</t>
  </si>
  <si>
    <t>0000016/28.02.15</t>
  </si>
  <si>
    <t>SUC. CLUJ</t>
  </si>
  <si>
    <t>29518</t>
  </si>
  <si>
    <t>710/28.02.15</t>
  </si>
  <si>
    <t>CEDENT FARMACIA GULIVER ZALAU</t>
  </si>
  <si>
    <t>5540680/28.02.15</t>
  </si>
  <si>
    <t>0800/28.02.15</t>
  </si>
  <si>
    <t>0801/28.02.15</t>
  </si>
  <si>
    <t>0798/28.02.15</t>
  </si>
  <si>
    <t>0799./28.02.15</t>
  </si>
  <si>
    <t>PLATI EFECTUATE IN LUNA IUNIE 2015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</si>
</sst>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dddd\,\ mmmm\ dd\,\ 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/>
    </xf>
    <xf numFmtId="1" fontId="5" fillId="0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4" fontId="5" fillId="0" borderId="14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5" fillId="0" borderId="15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4" fontId="0" fillId="0" borderId="13" xfId="0" applyNumberFormat="1" applyFill="1" applyBorder="1" applyAlignment="1">
      <alignment horizontal="right"/>
    </xf>
    <xf numFmtId="1" fontId="5" fillId="0" borderId="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4" fontId="5" fillId="0" borderId="20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1" fontId="5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1" fontId="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" fontId="5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22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5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 horizontal="right"/>
    </xf>
    <xf numFmtId="49" fontId="5" fillId="0" borderId="2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Fill="1" applyBorder="1" applyAlignment="1">
      <alignment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49" fontId="6" fillId="0" borderId="3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5" fillId="0" borderId="36" xfId="0" applyNumberFormat="1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1" fontId="5" fillId="0" borderId="36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1" fontId="5" fillId="0" borderId="41" xfId="0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" fontId="5" fillId="0" borderId="4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3"/>
  <sheetViews>
    <sheetView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7.7109375" style="0" customWidth="1"/>
    <col min="3" max="3" width="25.421875" style="0" customWidth="1"/>
    <col min="4" max="4" width="29.57421875" style="0" customWidth="1"/>
    <col min="5" max="5" width="17.140625" style="0" customWidth="1"/>
    <col min="6" max="6" width="20.7109375" style="0" customWidth="1"/>
    <col min="7" max="7" width="12.7109375" style="0" customWidth="1"/>
    <col min="8" max="8" width="15.00390625" style="0" customWidth="1"/>
    <col min="9" max="9" width="12.140625" style="0" customWidth="1"/>
  </cols>
  <sheetData>
    <row r="1" spans="2:8" ht="12.75">
      <c r="B1" s="1" t="s">
        <v>2</v>
      </c>
      <c r="C1" s="1"/>
      <c r="D1" s="1"/>
      <c r="E1" s="4"/>
      <c r="F1" s="5"/>
      <c r="G1" s="5"/>
      <c r="H1" s="6"/>
    </row>
    <row r="2" spans="2:8" ht="12.75">
      <c r="B2" s="1" t="s">
        <v>1</v>
      </c>
      <c r="C2" s="1"/>
      <c r="D2" s="1"/>
      <c r="E2" s="4"/>
      <c r="F2" s="5"/>
      <c r="G2" s="5"/>
      <c r="H2" s="6"/>
    </row>
    <row r="3" spans="2:8" ht="12.75">
      <c r="B3" s="2"/>
      <c r="C3" s="1"/>
      <c r="D3" s="3"/>
      <c r="E3" s="4"/>
      <c r="F3" s="5"/>
      <c r="G3" s="5"/>
      <c r="H3" s="6"/>
    </row>
    <row r="4" spans="2:8" ht="12.75">
      <c r="B4" s="7"/>
      <c r="C4" s="4"/>
      <c r="D4" s="4" t="s">
        <v>409</v>
      </c>
      <c r="E4" s="4"/>
      <c r="F4" s="5"/>
      <c r="G4" s="5"/>
      <c r="H4" s="6"/>
    </row>
    <row r="5" spans="2:8" ht="12.75">
      <c r="B5" s="2"/>
      <c r="C5" s="1"/>
      <c r="D5" s="1"/>
      <c r="E5" s="4"/>
      <c r="F5" s="5"/>
      <c r="G5" s="5"/>
      <c r="H5" s="6"/>
    </row>
    <row r="6" spans="2:8" ht="12.75">
      <c r="B6" s="7"/>
      <c r="C6" s="8"/>
      <c r="D6" s="131"/>
      <c r="E6" s="131" t="s">
        <v>223</v>
      </c>
      <c r="F6" s="132"/>
      <c r="G6" s="3"/>
      <c r="H6" s="6"/>
    </row>
    <row r="7" spans="2:8" ht="12.75">
      <c r="B7" s="7"/>
      <c r="C7" s="8"/>
      <c r="D7" s="8" t="s">
        <v>224</v>
      </c>
      <c r="E7" s="8"/>
      <c r="F7" s="3"/>
      <c r="G7" s="5"/>
      <c r="H7" s="6"/>
    </row>
    <row r="8" spans="2:8" ht="12.75">
      <c r="B8" s="2" t="s">
        <v>3</v>
      </c>
      <c r="C8" s="1"/>
      <c r="D8" s="3"/>
      <c r="E8" s="4"/>
      <c r="F8" s="5"/>
      <c r="G8" s="5" t="s">
        <v>123</v>
      </c>
      <c r="H8" s="6"/>
    </row>
    <row r="9" spans="2:8" ht="13.5" thickBot="1">
      <c r="B9" s="9"/>
      <c r="C9" s="3"/>
      <c r="D9" s="3"/>
      <c r="E9" s="4"/>
      <c r="F9" s="5"/>
      <c r="G9" s="5"/>
      <c r="H9" s="6"/>
    </row>
    <row r="10" spans="2:8" ht="34.5" thickBot="1">
      <c r="B10" s="133" t="s">
        <v>225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2:8" ht="12.75">
      <c r="B11" s="134">
        <v>1956</v>
      </c>
      <c r="C11" s="16" t="s">
        <v>11</v>
      </c>
      <c r="D11" s="17"/>
      <c r="E11" s="18"/>
      <c r="F11" s="135" t="s">
        <v>226</v>
      </c>
      <c r="G11" s="136">
        <v>73905.71</v>
      </c>
      <c r="H11" s="20">
        <f>G11+G12+G13+G14+G15+G16+G17+G18+G19+G20+G21</f>
        <v>248226.15</v>
      </c>
    </row>
    <row r="12" spans="2:8" ht="12.75">
      <c r="B12" s="137"/>
      <c r="C12" s="23" t="s">
        <v>12</v>
      </c>
      <c r="D12" s="17"/>
      <c r="E12" s="24"/>
      <c r="F12" s="25" t="s">
        <v>227</v>
      </c>
      <c r="G12" s="28">
        <v>52668.55</v>
      </c>
      <c r="H12" s="26"/>
    </row>
    <row r="13" spans="2:8" ht="12.75">
      <c r="B13" s="137"/>
      <c r="C13" s="23"/>
      <c r="D13" s="17"/>
      <c r="E13" s="24"/>
      <c r="F13" s="25" t="s">
        <v>228</v>
      </c>
      <c r="G13" s="28">
        <v>30014.16</v>
      </c>
      <c r="H13" s="26"/>
    </row>
    <row r="14" spans="2:8" ht="12.75">
      <c r="B14" s="137"/>
      <c r="C14" s="23"/>
      <c r="D14" s="17"/>
      <c r="E14" s="24"/>
      <c r="F14" s="25" t="s">
        <v>229</v>
      </c>
      <c r="G14" s="28">
        <v>10376.43</v>
      </c>
      <c r="H14" s="26"/>
    </row>
    <row r="15" spans="2:8" ht="12.75">
      <c r="B15" s="137"/>
      <c r="C15" s="23"/>
      <c r="D15" s="17"/>
      <c r="E15" s="24"/>
      <c r="F15" s="25" t="s">
        <v>230</v>
      </c>
      <c r="G15" s="28">
        <v>16456.42</v>
      </c>
      <c r="H15" s="26"/>
    </row>
    <row r="16" spans="2:8" ht="12.75">
      <c r="B16" s="137"/>
      <c r="C16" s="23"/>
      <c r="D16" s="17"/>
      <c r="E16" s="24"/>
      <c r="F16" s="25" t="s">
        <v>231</v>
      </c>
      <c r="G16" s="28">
        <v>57576.9</v>
      </c>
      <c r="H16" s="26"/>
    </row>
    <row r="17" spans="2:8" ht="12.75">
      <c r="B17" s="137"/>
      <c r="C17" s="23"/>
      <c r="D17" s="17"/>
      <c r="E17" s="24"/>
      <c r="F17" s="25" t="s">
        <v>232</v>
      </c>
      <c r="G17" s="28">
        <f>1907.88+171.71</f>
        <v>2079.59</v>
      </c>
      <c r="H17" s="26"/>
    </row>
    <row r="18" spans="2:8" ht="12.75">
      <c r="B18" s="137"/>
      <c r="C18" s="23"/>
      <c r="D18" s="17"/>
      <c r="E18" s="24"/>
      <c r="F18" s="25" t="s">
        <v>233</v>
      </c>
      <c r="G18" s="28">
        <f>2675.3+240.78</f>
        <v>2916.0800000000004</v>
      </c>
      <c r="H18" s="26"/>
    </row>
    <row r="19" spans="2:8" ht="12.75">
      <c r="B19" s="137"/>
      <c r="C19" s="23"/>
      <c r="D19" s="17"/>
      <c r="E19" s="24"/>
      <c r="F19" s="25" t="s">
        <v>234</v>
      </c>
      <c r="G19" s="28">
        <f>1020.03+91.8</f>
        <v>1111.83</v>
      </c>
      <c r="H19" s="26"/>
    </row>
    <row r="20" spans="2:8" ht="12.75">
      <c r="B20" s="137"/>
      <c r="C20" s="23"/>
      <c r="D20" s="17"/>
      <c r="E20" s="24"/>
      <c r="F20" s="25" t="s">
        <v>235</v>
      </c>
      <c r="G20" s="28">
        <f>980.91+88.28</f>
        <v>1069.19</v>
      </c>
      <c r="H20" s="26"/>
    </row>
    <row r="21" spans="2:8" ht="12.75">
      <c r="B21" s="137"/>
      <c r="C21" s="23"/>
      <c r="D21" s="17"/>
      <c r="E21" s="24"/>
      <c r="F21" s="25" t="s">
        <v>236</v>
      </c>
      <c r="G21" s="138">
        <f>47.06+4.23</f>
        <v>51.290000000000006</v>
      </c>
      <c r="H21" s="26"/>
    </row>
    <row r="22" spans="2:8" ht="12.75">
      <c r="B22" s="137"/>
      <c r="C22" s="23"/>
      <c r="D22" s="17"/>
      <c r="E22" s="24"/>
      <c r="F22" s="25"/>
      <c r="G22" s="138"/>
      <c r="H22" s="26"/>
    </row>
    <row r="23" spans="2:8" ht="12.75">
      <c r="B23" s="137">
        <v>1958</v>
      </c>
      <c r="C23" s="27" t="s">
        <v>13</v>
      </c>
      <c r="D23" s="17"/>
      <c r="E23" s="24"/>
      <c r="F23" s="25" t="s">
        <v>237</v>
      </c>
      <c r="G23" s="28">
        <v>29594.92</v>
      </c>
      <c r="H23" s="26">
        <f>G23+G24+G25</f>
        <v>30933.269999999997</v>
      </c>
    </row>
    <row r="24" spans="2:8" ht="12.75">
      <c r="B24" s="137"/>
      <c r="C24" s="23" t="s">
        <v>15</v>
      </c>
      <c r="D24" s="17"/>
      <c r="E24" s="24"/>
      <c r="F24" s="25" t="s">
        <v>238</v>
      </c>
      <c r="G24" s="28">
        <f>1227.84+110.51</f>
        <v>1338.35</v>
      </c>
      <c r="H24" s="26"/>
    </row>
    <row r="25" spans="2:8" ht="12.75">
      <c r="B25" s="137"/>
      <c r="C25" s="23"/>
      <c r="D25" s="17"/>
      <c r="E25" s="24"/>
      <c r="F25" s="25"/>
      <c r="G25" s="28"/>
      <c r="H25" s="26"/>
    </row>
    <row r="26" spans="2:8" ht="12.75">
      <c r="B26" s="137">
        <v>1959</v>
      </c>
      <c r="C26" s="27" t="s">
        <v>16</v>
      </c>
      <c r="D26" s="17"/>
      <c r="E26" s="24"/>
      <c r="F26" s="25" t="s">
        <v>239</v>
      </c>
      <c r="G26" s="28">
        <v>20475.44</v>
      </c>
      <c r="H26" s="26">
        <f>G26+G27</f>
        <v>21434.3</v>
      </c>
    </row>
    <row r="27" spans="2:8" ht="12.75">
      <c r="B27" s="137"/>
      <c r="C27" s="23" t="s">
        <v>18</v>
      </c>
      <c r="D27" s="17"/>
      <c r="E27" s="24"/>
      <c r="F27" s="25" t="s">
        <v>240</v>
      </c>
      <c r="G27" s="28">
        <f>879.69+79.17</f>
        <v>958.86</v>
      </c>
      <c r="H27" s="26"/>
    </row>
    <row r="28" spans="2:8" ht="12.75">
      <c r="B28" s="137"/>
      <c r="C28" s="23"/>
      <c r="D28" s="17"/>
      <c r="E28" s="24"/>
      <c r="F28" s="25"/>
      <c r="G28" s="28"/>
      <c r="H28" s="26"/>
    </row>
    <row r="29" spans="2:8" ht="12.75">
      <c r="B29" s="137">
        <v>1960</v>
      </c>
      <c r="C29" s="27" t="s">
        <v>19</v>
      </c>
      <c r="D29" s="17"/>
      <c r="E29" s="24"/>
      <c r="F29" s="25" t="s">
        <v>241</v>
      </c>
      <c r="G29" s="28">
        <v>43953.19</v>
      </c>
      <c r="H29" s="26">
        <f>G29+G30+G31+G32</f>
        <v>50723.44</v>
      </c>
    </row>
    <row r="30" spans="2:8" ht="12.75">
      <c r="B30" s="137"/>
      <c r="C30" s="23" t="s">
        <v>20</v>
      </c>
      <c r="D30" s="17"/>
      <c r="E30" s="24"/>
      <c r="F30" s="25" t="s">
        <v>242</v>
      </c>
      <c r="G30" s="28">
        <v>3499.79</v>
      </c>
      <c r="H30" s="26"/>
    </row>
    <row r="31" spans="2:8" ht="12.75">
      <c r="B31" s="137"/>
      <c r="C31" s="23"/>
      <c r="D31" s="17"/>
      <c r="E31" s="24"/>
      <c r="F31" s="25" t="s">
        <v>243</v>
      </c>
      <c r="G31" s="28">
        <f>2640.85+237.68</f>
        <v>2878.5299999999997</v>
      </c>
      <c r="H31" s="26"/>
    </row>
    <row r="32" spans="2:8" ht="12.75">
      <c r="B32" s="137"/>
      <c r="C32" s="23"/>
      <c r="D32" s="17"/>
      <c r="E32" s="24"/>
      <c r="F32" s="25" t="s">
        <v>244</v>
      </c>
      <c r="G32" s="28">
        <f>359.57+32.36</f>
        <v>391.93</v>
      </c>
      <c r="H32" s="26"/>
    </row>
    <row r="33" spans="2:8" ht="12.75">
      <c r="B33" s="137"/>
      <c r="C33" s="23"/>
      <c r="D33" s="17"/>
      <c r="E33" s="24"/>
      <c r="F33" s="25"/>
      <c r="G33" s="28"/>
      <c r="H33" s="26"/>
    </row>
    <row r="34" spans="2:8" ht="12.75">
      <c r="B34" s="137"/>
      <c r="C34" s="23"/>
      <c r="D34" s="17"/>
      <c r="E34" s="24"/>
      <c r="F34" s="25"/>
      <c r="G34" s="28"/>
      <c r="H34" s="26"/>
    </row>
    <row r="35" spans="2:8" ht="12.75">
      <c r="B35" s="137">
        <v>1961</v>
      </c>
      <c r="C35" s="27" t="s">
        <v>21</v>
      </c>
      <c r="D35" s="17"/>
      <c r="E35" s="24"/>
      <c r="F35" s="25" t="s">
        <v>245</v>
      </c>
      <c r="G35" s="28">
        <v>45505.75</v>
      </c>
      <c r="H35" s="26">
        <f>G35+G36+G37+G38+G39+G40</f>
        <v>87042.63999999998</v>
      </c>
    </row>
    <row r="36" spans="2:8" ht="12.75">
      <c r="B36" s="137"/>
      <c r="C36" s="23" t="s">
        <v>22</v>
      </c>
      <c r="D36" s="17"/>
      <c r="E36" s="24"/>
      <c r="F36" s="25" t="s">
        <v>246</v>
      </c>
      <c r="G36" s="28">
        <v>24422.42</v>
      </c>
      <c r="H36" s="26"/>
    </row>
    <row r="37" spans="2:8" ht="12.75">
      <c r="B37" s="137"/>
      <c r="C37" s="23"/>
      <c r="D37" s="17"/>
      <c r="E37" s="24"/>
      <c r="F37" s="25" t="s">
        <v>247</v>
      </c>
      <c r="G37" s="28">
        <v>12501.53</v>
      </c>
      <c r="H37" s="26"/>
    </row>
    <row r="38" spans="2:8" ht="12.75">
      <c r="B38" s="137"/>
      <c r="C38" s="23"/>
      <c r="D38" s="17"/>
      <c r="E38" s="24"/>
      <c r="F38" s="25" t="s">
        <v>234</v>
      </c>
      <c r="G38" s="28">
        <f>1061.37+95.52</f>
        <v>1156.8899999999999</v>
      </c>
      <c r="H38" s="26"/>
    </row>
    <row r="39" spans="2:8" ht="12.75">
      <c r="B39" s="137"/>
      <c r="C39" s="23"/>
      <c r="D39" s="17"/>
      <c r="E39" s="24"/>
      <c r="F39" s="25" t="s">
        <v>233</v>
      </c>
      <c r="G39" s="28">
        <f>1586.48+142.78</f>
        <v>1729.26</v>
      </c>
      <c r="H39" s="26"/>
    </row>
    <row r="40" spans="2:8" ht="12.75">
      <c r="B40" s="137"/>
      <c r="C40" s="23"/>
      <c r="D40" s="17"/>
      <c r="E40" s="24"/>
      <c r="F40" s="25" t="s">
        <v>248</v>
      </c>
      <c r="G40" s="28">
        <f>1584.21+142.58</f>
        <v>1726.79</v>
      </c>
      <c r="H40" s="26"/>
    </row>
    <row r="41" spans="2:8" ht="12.75">
      <c r="B41" s="137"/>
      <c r="C41" s="23"/>
      <c r="D41" s="17"/>
      <c r="E41" s="24"/>
      <c r="F41" s="25"/>
      <c r="G41" s="28"/>
      <c r="H41" s="26"/>
    </row>
    <row r="42" spans="2:8" ht="12.75">
      <c r="B42" s="137">
        <v>1962</v>
      </c>
      <c r="C42" s="27" t="s">
        <v>23</v>
      </c>
      <c r="D42" s="17"/>
      <c r="E42" s="24"/>
      <c r="F42" s="25" t="s">
        <v>249</v>
      </c>
      <c r="G42" s="28">
        <v>100310.02</v>
      </c>
      <c r="H42" s="26">
        <f>G42+G43+G44+G45</f>
        <v>110483.89</v>
      </c>
    </row>
    <row r="43" spans="2:8" ht="12.75">
      <c r="B43" s="137"/>
      <c r="C43" s="23" t="s">
        <v>24</v>
      </c>
      <c r="D43" s="17"/>
      <c r="E43" s="24"/>
      <c r="F43" s="25" t="s">
        <v>250</v>
      </c>
      <c r="G43" s="28">
        <v>3943.62</v>
      </c>
      <c r="H43" s="26"/>
    </row>
    <row r="44" spans="2:8" ht="12.75">
      <c r="B44" s="137"/>
      <c r="C44" s="23"/>
      <c r="D44" s="17"/>
      <c r="E44" s="24"/>
      <c r="F44" s="25" t="s">
        <v>251</v>
      </c>
      <c r="G44" s="28">
        <f>5715.83+514.42</f>
        <v>6230.25</v>
      </c>
      <c r="H44" s="26"/>
    </row>
    <row r="45" spans="2:8" ht="12.75">
      <c r="B45" s="137"/>
      <c r="C45" s="23"/>
      <c r="D45" s="17"/>
      <c r="E45" s="24"/>
      <c r="F45" s="25"/>
      <c r="G45" s="28"/>
      <c r="H45" s="26"/>
    </row>
    <row r="46" spans="2:8" ht="12.75">
      <c r="B46" s="137">
        <v>1963</v>
      </c>
      <c r="C46" s="27" t="s">
        <v>25</v>
      </c>
      <c r="D46" s="17"/>
      <c r="E46" s="24"/>
      <c r="F46" s="25" t="s">
        <v>252</v>
      </c>
      <c r="G46" s="28">
        <v>162513.8</v>
      </c>
      <c r="H46" s="26">
        <f>G46+G47+G48+G49+G50+G51</f>
        <v>222579.06</v>
      </c>
    </row>
    <row r="47" spans="2:8" ht="12.75">
      <c r="B47" s="137"/>
      <c r="C47" s="23" t="s">
        <v>14</v>
      </c>
      <c r="D47" s="17"/>
      <c r="E47" s="24"/>
      <c r="F47" s="25" t="s">
        <v>253</v>
      </c>
      <c r="G47" s="28">
        <v>15331.45</v>
      </c>
      <c r="H47" s="26"/>
    </row>
    <row r="48" spans="2:8" ht="12.75">
      <c r="B48" s="137"/>
      <c r="C48" s="23"/>
      <c r="D48" s="17"/>
      <c r="E48" s="24"/>
      <c r="F48" s="25" t="s">
        <v>254</v>
      </c>
      <c r="G48" s="28">
        <v>28547.47</v>
      </c>
      <c r="H48" s="26"/>
    </row>
    <row r="49" spans="2:8" ht="12.75">
      <c r="B49" s="137"/>
      <c r="C49" s="23"/>
      <c r="D49" s="17"/>
      <c r="E49" s="24"/>
      <c r="F49" s="25" t="s">
        <v>255</v>
      </c>
      <c r="G49" s="28">
        <f>12240.46+1101.64</f>
        <v>13342.099999999999</v>
      </c>
      <c r="H49" s="26"/>
    </row>
    <row r="50" spans="2:8" ht="12.75">
      <c r="B50" s="137"/>
      <c r="C50" s="23"/>
      <c r="D50" s="17"/>
      <c r="E50" s="24"/>
      <c r="F50" s="25" t="s">
        <v>256</v>
      </c>
      <c r="G50" s="28">
        <f>1733.59+156.02</f>
        <v>1889.61</v>
      </c>
      <c r="H50" s="26"/>
    </row>
    <row r="51" spans="2:8" ht="12.75">
      <c r="B51" s="137"/>
      <c r="C51" s="23"/>
      <c r="D51" s="17"/>
      <c r="E51" s="24"/>
      <c r="F51" s="25" t="s">
        <v>257</v>
      </c>
      <c r="G51" s="28">
        <f>875.81+78.82</f>
        <v>954.6299999999999</v>
      </c>
      <c r="H51" s="26"/>
    </row>
    <row r="52" spans="2:8" ht="12.75">
      <c r="B52" s="137"/>
      <c r="C52" s="23"/>
      <c r="D52" s="17"/>
      <c r="E52" s="24"/>
      <c r="F52" s="25"/>
      <c r="G52" s="28"/>
      <c r="H52" s="26"/>
    </row>
    <row r="53" spans="2:8" ht="12.75">
      <c r="B53" s="137">
        <v>1964</v>
      </c>
      <c r="C53" s="27" t="s">
        <v>26</v>
      </c>
      <c r="D53" s="17"/>
      <c r="E53" s="24"/>
      <c r="F53" s="25" t="s">
        <v>258</v>
      </c>
      <c r="G53" s="28">
        <v>267927.26</v>
      </c>
      <c r="H53" s="26">
        <f>G53+G54+G55+G56+G57</f>
        <v>283532.67000000004</v>
      </c>
    </row>
    <row r="54" spans="2:8" ht="12.75">
      <c r="B54" s="137"/>
      <c r="C54" s="23" t="s">
        <v>17</v>
      </c>
      <c r="D54" s="17"/>
      <c r="E54" s="24"/>
      <c r="F54" s="25" t="s">
        <v>244</v>
      </c>
      <c r="G54" s="28">
        <v>599.84</v>
      </c>
      <c r="H54" s="26"/>
    </row>
    <row r="55" spans="2:8" ht="12.75">
      <c r="B55" s="137"/>
      <c r="C55" s="23"/>
      <c r="D55" s="17"/>
      <c r="E55" s="24"/>
      <c r="F55" s="25" t="s">
        <v>259</v>
      </c>
      <c r="G55" s="28">
        <v>5245.89</v>
      </c>
      <c r="H55" s="26"/>
    </row>
    <row r="56" spans="2:8" ht="12.75">
      <c r="B56" s="137"/>
      <c r="C56" s="23"/>
      <c r="D56" s="17"/>
      <c r="E56" s="24"/>
      <c r="F56" s="25" t="s">
        <v>260</v>
      </c>
      <c r="G56" s="28">
        <f>8918.85+802.7</f>
        <v>9721.550000000001</v>
      </c>
      <c r="H56" s="26"/>
    </row>
    <row r="57" spans="2:8" ht="12.75">
      <c r="B57" s="137"/>
      <c r="C57" s="23"/>
      <c r="D57" s="17"/>
      <c r="E57" s="24"/>
      <c r="F57" s="25" t="s">
        <v>261</v>
      </c>
      <c r="G57" s="28">
        <f>34.98+3.15</f>
        <v>38.129999999999995</v>
      </c>
      <c r="H57" s="26"/>
    </row>
    <row r="58" spans="2:8" ht="12.75">
      <c r="B58" s="137"/>
      <c r="C58" s="23"/>
      <c r="D58" s="17"/>
      <c r="E58" s="24"/>
      <c r="F58" s="25"/>
      <c r="G58" s="28"/>
      <c r="H58" s="26"/>
    </row>
    <row r="59" spans="2:8" ht="12.75">
      <c r="B59" s="137">
        <v>1965</v>
      </c>
      <c r="C59" s="27" t="s">
        <v>27</v>
      </c>
      <c r="D59" s="17"/>
      <c r="E59" s="24"/>
      <c r="F59" s="29" t="s">
        <v>262</v>
      </c>
      <c r="G59" s="28">
        <v>41476.09</v>
      </c>
      <c r="H59" s="26">
        <f>G59+G60+G62</f>
        <v>42421.399999999994</v>
      </c>
    </row>
    <row r="60" spans="2:8" ht="12.75">
      <c r="B60" s="137"/>
      <c r="C60" s="23" t="s">
        <v>12</v>
      </c>
      <c r="D60" s="17"/>
      <c r="E60" s="24"/>
      <c r="F60" s="29" t="s">
        <v>260</v>
      </c>
      <c r="G60" s="28">
        <f>867.26+78.05</f>
        <v>945.31</v>
      </c>
      <c r="H60" s="26"/>
    </row>
    <row r="61" spans="2:8" ht="12.75">
      <c r="B61" s="137"/>
      <c r="C61" s="23"/>
      <c r="D61" s="17"/>
      <c r="E61" s="24"/>
      <c r="F61" s="29"/>
      <c r="G61" s="28"/>
      <c r="H61" s="26"/>
    </row>
    <row r="62" spans="2:8" ht="12.75">
      <c r="B62" s="137"/>
      <c r="C62" s="23"/>
      <c r="D62" s="17"/>
      <c r="E62" s="24"/>
      <c r="F62" s="29"/>
      <c r="G62" s="28"/>
      <c r="H62" s="26"/>
    </row>
    <row r="63" spans="2:8" ht="12.75">
      <c r="B63" s="137">
        <v>1966</v>
      </c>
      <c r="C63" s="27" t="s">
        <v>28</v>
      </c>
      <c r="D63" s="17"/>
      <c r="E63" s="24"/>
      <c r="F63" s="25" t="s">
        <v>263</v>
      </c>
      <c r="G63" s="28">
        <v>30893.39</v>
      </c>
      <c r="H63" s="26">
        <f>G63+G64+G65</f>
        <v>110890.63</v>
      </c>
    </row>
    <row r="64" spans="2:8" ht="12.75">
      <c r="B64" s="137"/>
      <c r="C64" s="23" t="s">
        <v>12</v>
      </c>
      <c r="D64" s="17"/>
      <c r="E64" s="24"/>
      <c r="F64" s="25" t="s">
        <v>264</v>
      </c>
      <c r="G64" s="28">
        <v>78936.71</v>
      </c>
      <c r="H64" s="26"/>
    </row>
    <row r="65" spans="2:8" ht="12.75">
      <c r="B65" s="137"/>
      <c r="C65" s="23"/>
      <c r="D65" s="17"/>
      <c r="E65" s="24"/>
      <c r="F65" s="25" t="s">
        <v>265</v>
      </c>
      <c r="G65" s="28">
        <f>972.96+87.57</f>
        <v>1060.53</v>
      </c>
      <c r="H65" s="26"/>
    </row>
    <row r="66" spans="2:8" ht="12.75">
      <c r="B66" s="137"/>
      <c r="C66" s="23"/>
      <c r="D66" s="17"/>
      <c r="E66" s="24"/>
      <c r="F66" s="25"/>
      <c r="G66" s="28"/>
      <c r="H66" s="26"/>
    </row>
    <row r="67" spans="2:8" ht="12.75">
      <c r="B67" s="137">
        <v>1967</v>
      </c>
      <c r="C67" s="27" t="s">
        <v>29</v>
      </c>
      <c r="D67" s="17"/>
      <c r="E67" s="24"/>
      <c r="F67" s="25" t="s">
        <v>266</v>
      </c>
      <c r="G67" s="28">
        <v>15261.45</v>
      </c>
      <c r="H67" s="26">
        <f>G67+G68+G69+G70</f>
        <v>73008.64000000001</v>
      </c>
    </row>
    <row r="68" spans="2:8" ht="12.75">
      <c r="B68" s="137"/>
      <c r="C68" s="23" t="s">
        <v>12</v>
      </c>
      <c r="D68" s="17"/>
      <c r="E68" s="24"/>
      <c r="F68" s="25" t="s">
        <v>245</v>
      </c>
      <c r="G68" s="28">
        <v>53472.23</v>
      </c>
      <c r="H68" s="26"/>
    </row>
    <row r="69" spans="2:8" ht="12.75">
      <c r="B69" s="137"/>
      <c r="C69" s="23"/>
      <c r="D69" s="17"/>
      <c r="E69" s="24"/>
      <c r="F69" s="25" t="s">
        <v>248</v>
      </c>
      <c r="G69" s="28">
        <f>2892.05+260.28</f>
        <v>3152.33</v>
      </c>
      <c r="H69" s="26"/>
    </row>
    <row r="70" spans="2:8" ht="12.75">
      <c r="B70" s="137"/>
      <c r="C70" s="23"/>
      <c r="D70" s="17"/>
      <c r="E70" s="24"/>
      <c r="F70" s="25" t="s">
        <v>246</v>
      </c>
      <c r="G70" s="28">
        <f>1029.94+92.69</f>
        <v>1122.63</v>
      </c>
      <c r="H70" s="26"/>
    </row>
    <row r="71" spans="2:8" ht="12.75">
      <c r="B71" s="137"/>
      <c r="C71" s="23"/>
      <c r="D71" s="17"/>
      <c r="E71" s="24"/>
      <c r="F71" s="25"/>
      <c r="G71" s="28"/>
      <c r="H71" s="26"/>
    </row>
    <row r="72" spans="2:8" ht="12.75">
      <c r="B72" s="137">
        <v>1968</v>
      </c>
      <c r="C72" s="27" t="s">
        <v>30</v>
      </c>
      <c r="D72" s="17"/>
      <c r="E72" s="24"/>
      <c r="F72" s="25" t="s">
        <v>242</v>
      </c>
      <c r="G72" s="28">
        <v>24443.25</v>
      </c>
      <c r="H72" s="26">
        <f>G72+G73+G74</f>
        <v>28722.16</v>
      </c>
    </row>
    <row r="73" spans="2:8" ht="12.75">
      <c r="B73" s="137"/>
      <c r="C73" s="23" t="s">
        <v>12</v>
      </c>
      <c r="D73" s="17"/>
      <c r="E73" s="24"/>
      <c r="F73" s="25" t="s">
        <v>261</v>
      </c>
      <c r="G73" s="28">
        <v>3730.19</v>
      </c>
      <c r="H73" s="26"/>
    </row>
    <row r="74" spans="2:8" ht="12.75">
      <c r="B74" s="137"/>
      <c r="C74" s="23"/>
      <c r="D74" s="17"/>
      <c r="E74" s="24"/>
      <c r="F74" s="31" t="s">
        <v>244</v>
      </c>
      <c r="G74" s="139">
        <f>503.41+45.31</f>
        <v>548.72</v>
      </c>
      <c r="H74" s="26"/>
    </row>
    <row r="75" spans="2:8" ht="12.75">
      <c r="B75" s="137"/>
      <c r="C75" s="23"/>
      <c r="D75" s="17"/>
      <c r="E75" s="24"/>
      <c r="F75" s="25"/>
      <c r="G75" s="28"/>
      <c r="H75" s="26"/>
    </row>
    <row r="76" spans="2:8" ht="12.75">
      <c r="B76" s="137">
        <v>1969</v>
      </c>
      <c r="C76" s="27" t="s">
        <v>31</v>
      </c>
      <c r="D76" s="17"/>
      <c r="E76" s="24"/>
      <c r="F76" s="31" t="s">
        <v>243</v>
      </c>
      <c r="G76" s="28">
        <v>21044.49</v>
      </c>
      <c r="H76" s="26">
        <f>G76+G77+G78</f>
        <v>24427.74</v>
      </c>
    </row>
    <row r="77" spans="2:8" ht="12.75">
      <c r="B77" s="137"/>
      <c r="C77" s="23" t="s">
        <v>12</v>
      </c>
      <c r="D77" s="17"/>
      <c r="E77" s="24"/>
      <c r="F77" s="29" t="s">
        <v>242</v>
      </c>
      <c r="G77" s="139">
        <v>1632.05</v>
      </c>
      <c r="H77" s="26"/>
    </row>
    <row r="78" spans="2:8" ht="12.75">
      <c r="B78" s="137"/>
      <c r="C78" s="23"/>
      <c r="D78" s="17"/>
      <c r="E78" s="24"/>
      <c r="F78" s="32" t="s">
        <v>267</v>
      </c>
      <c r="G78" s="28">
        <f>1606.61+144.59</f>
        <v>1751.1999999999998</v>
      </c>
      <c r="H78" s="26"/>
    </row>
    <row r="79" spans="2:8" ht="12.75">
      <c r="B79" s="137"/>
      <c r="C79" s="23"/>
      <c r="D79" s="17"/>
      <c r="E79" s="24"/>
      <c r="F79" s="32"/>
      <c r="G79" s="28"/>
      <c r="H79" s="26"/>
    </row>
    <row r="80" spans="2:8" ht="12.75">
      <c r="B80" s="137">
        <v>1970</v>
      </c>
      <c r="C80" s="27" t="s">
        <v>32</v>
      </c>
      <c r="D80" s="17"/>
      <c r="E80" s="24"/>
      <c r="F80" s="25" t="s">
        <v>233</v>
      </c>
      <c r="G80" s="28">
        <v>54370.18</v>
      </c>
      <c r="H80" s="26">
        <f>G80+G81+G83+G82+G84+G85</f>
        <v>108915.68000000001</v>
      </c>
    </row>
    <row r="81" spans="2:8" ht="12.75">
      <c r="B81" s="137"/>
      <c r="C81" s="23" t="s">
        <v>12</v>
      </c>
      <c r="D81" s="17"/>
      <c r="E81" s="24"/>
      <c r="F81" s="25" t="s">
        <v>268</v>
      </c>
      <c r="G81" s="28">
        <v>43247.96</v>
      </c>
      <c r="H81" s="26"/>
    </row>
    <row r="82" spans="2:8" ht="12.75">
      <c r="B82" s="137"/>
      <c r="C82" s="23"/>
      <c r="D82" s="17"/>
      <c r="E82" s="24"/>
      <c r="F82" s="25" t="s">
        <v>269</v>
      </c>
      <c r="G82" s="28">
        <v>1632.05</v>
      </c>
      <c r="H82" s="26"/>
    </row>
    <row r="83" spans="2:8" ht="12.75">
      <c r="B83" s="137"/>
      <c r="C83" s="23"/>
      <c r="D83" s="17"/>
      <c r="E83" s="24"/>
      <c r="F83" s="25" t="s">
        <v>270</v>
      </c>
      <c r="G83" s="28">
        <v>1748.63</v>
      </c>
      <c r="H83" s="26"/>
    </row>
    <row r="84" spans="2:8" ht="12.75">
      <c r="B84" s="137"/>
      <c r="C84" s="23"/>
      <c r="D84" s="17"/>
      <c r="E84" s="24"/>
      <c r="F84" s="25" t="s">
        <v>227</v>
      </c>
      <c r="G84" s="28">
        <f>4015.5+361.39</f>
        <v>4376.89</v>
      </c>
      <c r="H84" s="26"/>
    </row>
    <row r="85" spans="2:8" ht="12.75">
      <c r="B85" s="137"/>
      <c r="C85" s="23"/>
      <c r="D85" s="17"/>
      <c r="E85" s="24"/>
      <c r="F85" s="25" t="s">
        <v>271</v>
      </c>
      <c r="G85" s="28">
        <f>3247.68+292.29</f>
        <v>3539.97</v>
      </c>
      <c r="H85" s="26"/>
    </row>
    <row r="86" spans="2:8" ht="12.75">
      <c r="B86" s="137"/>
      <c r="C86" s="23"/>
      <c r="D86" s="17"/>
      <c r="E86" s="24"/>
      <c r="F86" s="25"/>
      <c r="G86" s="28"/>
      <c r="H86" s="26"/>
    </row>
    <row r="87" spans="2:8" ht="12.75">
      <c r="B87" s="137">
        <v>1971</v>
      </c>
      <c r="C87" s="27" t="s">
        <v>33</v>
      </c>
      <c r="D87" s="17"/>
      <c r="E87" s="24"/>
      <c r="F87" s="25" t="s">
        <v>261</v>
      </c>
      <c r="G87" s="28">
        <v>12591.13</v>
      </c>
      <c r="H87" s="26">
        <f>G87+G88+G89+G90</f>
        <v>22280.85</v>
      </c>
    </row>
    <row r="88" spans="2:8" ht="12.75">
      <c r="B88" s="137"/>
      <c r="C88" s="23" t="s">
        <v>17</v>
      </c>
      <c r="D88" s="17"/>
      <c r="E88" s="24"/>
      <c r="F88" s="25" t="s">
        <v>267</v>
      </c>
      <c r="G88" s="28">
        <v>8604.53</v>
      </c>
      <c r="H88" s="26"/>
    </row>
    <row r="89" spans="2:8" ht="12.75">
      <c r="B89" s="137"/>
      <c r="C89" s="23"/>
      <c r="D89" s="17"/>
      <c r="E89" s="24"/>
      <c r="F89" s="25" t="s">
        <v>242</v>
      </c>
      <c r="G89" s="28">
        <f>466.98+42.03</f>
        <v>509.01</v>
      </c>
      <c r="H89" s="26"/>
    </row>
    <row r="90" spans="2:8" ht="12.75">
      <c r="B90" s="137"/>
      <c r="C90" s="23"/>
      <c r="D90" s="17"/>
      <c r="E90" s="24"/>
      <c r="F90" s="25" t="s">
        <v>272</v>
      </c>
      <c r="G90" s="28">
        <f>528.61+47.57</f>
        <v>576.1800000000001</v>
      </c>
      <c r="H90" s="26"/>
    </row>
    <row r="91" spans="2:8" ht="12.75">
      <c r="B91" s="137"/>
      <c r="C91" s="23"/>
      <c r="D91" s="17"/>
      <c r="E91" s="24"/>
      <c r="F91" s="25"/>
      <c r="G91" s="28"/>
      <c r="H91" s="26"/>
    </row>
    <row r="92" spans="2:8" ht="12.75">
      <c r="B92" s="137">
        <v>1972</v>
      </c>
      <c r="C92" s="27" t="s">
        <v>34</v>
      </c>
      <c r="D92" s="17"/>
      <c r="E92" s="24"/>
      <c r="F92" s="25" t="s">
        <v>273</v>
      </c>
      <c r="G92" s="28">
        <v>33521.25</v>
      </c>
      <c r="H92" s="26">
        <f>G92+G93+G94+G95+G96+G97</f>
        <v>44576.490000000005</v>
      </c>
    </row>
    <row r="93" spans="2:8" ht="12.75">
      <c r="B93" s="137"/>
      <c r="C93" s="23" t="s">
        <v>35</v>
      </c>
      <c r="D93" s="17"/>
      <c r="E93" s="24"/>
      <c r="F93" s="25" t="s">
        <v>274</v>
      </c>
      <c r="G93" s="28">
        <v>4368.08</v>
      </c>
      <c r="H93" s="26"/>
    </row>
    <row r="94" spans="2:8" ht="12.75">
      <c r="B94" s="137"/>
      <c r="C94" s="23"/>
      <c r="D94" s="17"/>
      <c r="E94" s="24"/>
      <c r="F94" s="25" t="s">
        <v>275</v>
      </c>
      <c r="G94" s="28">
        <v>3410.72</v>
      </c>
      <c r="H94" s="26"/>
    </row>
    <row r="95" spans="2:8" ht="12.75">
      <c r="B95" s="137"/>
      <c r="C95" s="23"/>
      <c r="D95" s="17"/>
      <c r="E95" s="24"/>
      <c r="F95" s="25" t="s">
        <v>276</v>
      </c>
      <c r="G95" s="28">
        <f>2230.94+200.79</f>
        <v>2431.73</v>
      </c>
      <c r="H95" s="26"/>
    </row>
    <row r="96" spans="2:8" ht="12.75">
      <c r="B96" s="137"/>
      <c r="C96" s="23"/>
      <c r="D96" s="17"/>
      <c r="E96" s="24"/>
      <c r="F96" s="25" t="s">
        <v>277</v>
      </c>
      <c r="G96" s="28">
        <f>387.38+34.86</f>
        <v>422.24</v>
      </c>
      <c r="H96" s="26"/>
    </row>
    <row r="97" spans="2:8" ht="12.75">
      <c r="B97" s="137"/>
      <c r="C97" s="23"/>
      <c r="D97" s="17"/>
      <c r="E97" s="24"/>
      <c r="F97" s="25" t="s">
        <v>278</v>
      </c>
      <c r="G97" s="28">
        <f>387.59+34.88</f>
        <v>422.46999999999997</v>
      </c>
      <c r="H97" s="26"/>
    </row>
    <row r="98" spans="2:8" ht="12.75">
      <c r="B98" s="137"/>
      <c r="C98" s="23"/>
      <c r="D98" s="17"/>
      <c r="E98" s="24"/>
      <c r="F98" s="25"/>
      <c r="G98" s="28"/>
      <c r="H98" s="26"/>
    </row>
    <row r="99" spans="2:8" ht="12.75">
      <c r="B99" s="137">
        <v>1973</v>
      </c>
      <c r="C99" s="27" t="s">
        <v>36</v>
      </c>
      <c r="D99" s="17"/>
      <c r="E99" s="24"/>
      <c r="F99" s="25" t="s">
        <v>279</v>
      </c>
      <c r="G99" s="28">
        <v>43951.45</v>
      </c>
      <c r="H99" s="26">
        <f>G99+G100</f>
        <v>46910.939999999995</v>
      </c>
    </row>
    <row r="100" spans="2:8" ht="12.75">
      <c r="B100" s="137"/>
      <c r="C100" s="23" t="s">
        <v>37</v>
      </c>
      <c r="D100" s="17"/>
      <c r="E100" s="24"/>
      <c r="F100" s="25" t="s">
        <v>280</v>
      </c>
      <c r="G100" s="28">
        <f>2715.13+244.36</f>
        <v>2959.4900000000002</v>
      </c>
      <c r="H100" s="26"/>
    </row>
    <row r="101" spans="2:8" ht="12.75">
      <c r="B101" s="137"/>
      <c r="C101" s="23"/>
      <c r="D101" s="17"/>
      <c r="E101" s="24"/>
      <c r="F101" s="25"/>
      <c r="G101" s="28"/>
      <c r="H101" s="26"/>
    </row>
    <row r="102" spans="2:8" ht="12.75">
      <c r="B102" s="137">
        <v>1974</v>
      </c>
      <c r="C102" s="27" t="s">
        <v>38</v>
      </c>
      <c r="D102" s="17"/>
      <c r="E102" s="24"/>
      <c r="F102" s="25" t="s">
        <v>242</v>
      </c>
      <c r="G102" s="28">
        <v>14025.13</v>
      </c>
      <c r="H102" s="26">
        <f>G102+G103+G104+G105</f>
        <v>18785.929999999997</v>
      </c>
    </row>
    <row r="103" spans="2:8" ht="12.75">
      <c r="B103" s="137"/>
      <c r="C103" s="33" t="s">
        <v>39</v>
      </c>
      <c r="D103" s="34"/>
      <c r="E103" s="35"/>
      <c r="F103" s="25" t="s">
        <v>272</v>
      </c>
      <c r="G103" s="28">
        <v>3086.29</v>
      </c>
      <c r="H103" s="26"/>
    </row>
    <row r="104" spans="2:8" ht="12.75">
      <c r="B104" s="137"/>
      <c r="C104" s="33"/>
      <c r="D104" s="34"/>
      <c r="E104" s="35"/>
      <c r="F104" s="25" t="s">
        <v>267</v>
      </c>
      <c r="G104" s="28">
        <f>1197.48+107.77</f>
        <v>1305.25</v>
      </c>
      <c r="H104" s="26"/>
    </row>
    <row r="105" spans="2:8" ht="12.75">
      <c r="B105" s="137"/>
      <c r="C105" s="33"/>
      <c r="D105" s="34"/>
      <c r="E105" s="35"/>
      <c r="F105" s="25" t="s">
        <v>261</v>
      </c>
      <c r="G105" s="28">
        <f>338.77+30.49</f>
        <v>369.26</v>
      </c>
      <c r="H105" s="26"/>
    </row>
    <row r="106" spans="2:8" ht="12.75">
      <c r="B106" s="137"/>
      <c r="C106" s="33"/>
      <c r="D106" s="34"/>
      <c r="E106" s="35"/>
      <c r="F106" s="25"/>
      <c r="G106" s="28"/>
      <c r="H106" s="26"/>
    </row>
    <row r="107" spans="2:8" ht="12.75">
      <c r="B107" s="137">
        <v>1975</v>
      </c>
      <c r="C107" s="27" t="s">
        <v>40</v>
      </c>
      <c r="D107" s="17"/>
      <c r="E107" s="24"/>
      <c r="F107" s="25" t="s">
        <v>281</v>
      </c>
      <c r="G107" s="28">
        <v>59623.18</v>
      </c>
      <c r="H107" s="26">
        <f>G107+G108+G111+G109+G110</f>
        <v>65231.21</v>
      </c>
    </row>
    <row r="108" spans="2:8" ht="12.75">
      <c r="B108" s="140"/>
      <c r="C108" s="23" t="s">
        <v>12</v>
      </c>
      <c r="D108" s="17"/>
      <c r="E108" s="24"/>
      <c r="F108" s="25" t="s">
        <v>272</v>
      </c>
      <c r="G108" s="28">
        <v>4381</v>
      </c>
      <c r="H108" s="26"/>
    </row>
    <row r="109" spans="2:8" ht="12.75">
      <c r="B109" s="140"/>
      <c r="C109" s="33"/>
      <c r="D109" s="34"/>
      <c r="E109" s="35"/>
      <c r="F109" s="25" t="s">
        <v>244</v>
      </c>
      <c r="G109" s="28">
        <f>856.74+77.11</f>
        <v>933.85</v>
      </c>
      <c r="H109" s="26"/>
    </row>
    <row r="110" spans="2:8" ht="12.75">
      <c r="B110" s="140"/>
      <c r="C110" s="33"/>
      <c r="D110" s="34"/>
      <c r="E110" s="35"/>
      <c r="F110" s="25" t="s">
        <v>282</v>
      </c>
      <c r="G110" s="28">
        <f>268.97+24.21</f>
        <v>293.18</v>
      </c>
      <c r="H110" s="26"/>
    </row>
    <row r="111" spans="2:8" ht="12.75">
      <c r="B111" s="140"/>
      <c r="C111" s="33"/>
      <c r="D111" s="34"/>
      <c r="E111" s="35"/>
      <c r="F111" s="25"/>
      <c r="G111" s="28"/>
      <c r="H111" s="26"/>
    </row>
    <row r="112" spans="2:8" ht="12.75">
      <c r="B112" s="112">
        <v>1978</v>
      </c>
      <c r="C112" s="27" t="s">
        <v>41</v>
      </c>
      <c r="D112" s="17"/>
      <c r="E112" s="24"/>
      <c r="F112" s="25" t="s">
        <v>283</v>
      </c>
      <c r="G112" s="28">
        <v>59726.71</v>
      </c>
      <c r="H112" s="26">
        <f>G112+G113</f>
        <v>62533.72</v>
      </c>
    </row>
    <row r="113" spans="2:8" ht="12.75">
      <c r="B113" s="137"/>
      <c r="C113" s="23" t="s">
        <v>14</v>
      </c>
      <c r="D113" s="17"/>
      <c r="E113" s="24"/>
      <c r="F113" s="25" t="s">
        <v>284</v>
      </c>
      <c r="G113" s="28">
        <f>2575.24+231.77</f>
        <v>2807.0099999999998</v>
      </c>
      <c r="H113" s="26"/>
    </row>
    <row r="114" spans="2:8" ht="12.75">
      <c r="B114" s="137"/>
      <c r="C114" s="23"/>
      <c r="D114" s="17"/>
      <c r="E114" s="24"/>
      <c r="F114" s="25"/>
      <c r="G114" s="28"/>
      <c r="H114" s="26"/>
    </row>
    <row r="115" spans="2:8" ht="12.75">
      <c r="B115" s="112">
        <v>1979</v>
      </c>
      <c r="C115" s="27" t="s">
        <v>42</v>
      </c>
      <c r="D115" s="17"/>
      <c r="E115" s="24"/>
      <c r="F115" s="25" t="s">
        <v>285</v>
      </c>
      <c r="G115" s="28">
        <v>52634.96</v>
      </c>
      <c r="H115" s="26">
        <f>G115+G116+G117+G118+G119</f>
        <v>72056.44</v>
      </c>
    </row>
    <row r="116" spans="2:8" ht="12.75">
      <c r="B116" s="137"/>
      <c r="C116" s="23" t="s">
        <v>14</v>
      </c>
      <c r="D116" s="17"/>
      <c r="E116" s="24"/>
      <c r="F116" s="25" t="s">
        <v>282</v>
      </c>
      <c r="G116" s="28">
        <v>5825.52</v>
      </c>
      <c r="H116" s="26"/>
    </row>
    <row r="117" spans="2:8" ht="12.75">
      <c r="B117" s="137"/>
      <c r="C117" s="23"/>
      <c r="D117" s="17"/>
      <c r="E117" s="24"/>
      <c r="F117" s="25" t="s">
        <v>286</v>
      </c>
      <c r="G117" s="28">
        <v>10826.16</v>
      </c>
      <c r="H117" s="26"/>
    </row>
    <row r="118" spans="2:8" ht="12.75">
      <c r="B118" s="141"/>
      <c r="C118" s="23"/>
      <c r="D118" s="17"/>
      <c r="E118" s="24"/>
      <c r="F118" s="25" t="s">
        <v>287</v>
      </c>
      <c r="G118" s="28">
        <f>2043.73+183.94</f>
        <v>2227.67</v>
      </c>
      <c r="H118" s="26"/>
    </row>
    <row r="119" spans="2:8" ht="12.75">
      <c r="B119" s="141"/>
      <c r="C119" s="23"/>
      <c r="D119" s="17"/>
      <c r="E119" s="24"/>
      <c r="F119" s="25" t="s">
        <v>288</v>
      </c>
      <c r="G119" s="28">
        <f>497.37+44.76</f>
        <v>542.13</v>
      </c>
      <c r="H119" s="26"/>
    </row>
    <row r="120" spans="2:8" ht="12.75">
      <c r="B120" s="141"/>
      <c r="C120" s="38"/>
      <c r="D120" s="17"/>
      <c r="E120" s="24"/>
      <c r="F120" s="25"/>
      <c r="G120" s="28"/>
      <c r="H120" s="26"/>
    </row>
    <row r="121" spans="2:8" ht="12.75">
      <c r="B121" s="112">
        <v>1982</v>
      </c>
      <c r="C121" s="27" t="s">
        <v>43</v>
      </c>
      <c r="D121" s="17"/>
      <c r="E121" s="24"/>
      <c r="F121" s="25"/>
      <c r="G121" s="28"/>
      <c r="H121" s="26">
        <f>G121+G122+G123+G124</f>
        <v>1528.97</v>
      </c>
    </row>
    <row r="122" spans="2:8" ht="12.75">
      <c r="B122" s="137"/>
      <c r="C122" s="23" t="s">
        <v>12</v>
      </c>
      <c r="D122" s="17"/>
      <c r="E122" s="24"/>
      <c r="F122" s="25"/>
      <c r="G122" s="28"/>
      <c r="H122" s="26"/>
    </row>
    <row r="123" spans="2:8" ht="12.75">
      <c r="B123" s="137"/>
      <c r="C123" s="23"/>
      <c r="D123" s="17"/>
      <c r="E123" s="24"/>
      <c r="F123" s="25" t="s">
        <v>289</v>
      </c>
      <c r="G123" s="28">
        <f>1402.72+126.25</f>
        <v>1528.97</v>
      </c>
      <c r="H123" s="26"/>
    </row>
    <row r="124" spans="2:8" ht="12.75">
      <c r="B124" s="141"/>
      <c r="C124" s="23"/>
      <c r="D124" s="17"/>
      <c r="E124" s="24"/>
      <c r="F124" s="25"/>
      <c r="G124" s="28"/>
      <c r="H124" s="26"/>
    </row>
    <row r="125" spans="2:8" ht="12.75">
      <c r="B125" s="141"/>
      <c r="C125" s="38"/>
      <c r="D125" s="17"/>
      <c r="E125" s="24"/>
      <c r="F125" s="25"/>
      <c r="G125" s="28"/>
      <c r="H125" s="26"/>
    </row>
    <row r="126" spans="2:8" ht="12.75">
      <c r="B126" s="112">
        <v>1983</v>
      </c>
      <c r="C126" s="27" t="s">
        <v>44</v>
      </c>
      <c r="D126" s="17"/>
      <c r="E126" s="24"/>
      <c r="F126" s="25" t="s">
        <v>290</v>
      </c>
      <c r="G126" s="28">
        <v>116446.23</v>
      </c>
      <c r="H126" s="26">
        <f>G126+G127+G128+G133+G129+G130+G131+G132</f>
        <v>169525.27000000002</v>
      </c>
    </row>
    <row r="127" spans="2:8" ht="12.75">
      <c r="B127" s="137"/>
      <c r="C127" s="23" t="s">
        <v>45</v>
      </c>
      <c r="D127" s="17"/>
      <c r="E127" s="24"/>
      <c r="F127" s="25" t="s">
        <v>291</v>
      </c>
      <c r="G127" s="28">
        <v>10377.88</v>
      </c>
      <c r="H127" s="26"/>
    </row>
    <row r="128" spans="2:8" ht="12.75">
      <c r="B128" s="137"/>
      <c r="C128" s="23"/>
      <c r="D128" s="17"/>
      <c r="E128" s="24"/>
      <c r="F128" s="25" t="s">
        <v>292</v>
      </c>
      <c r="G128" s="28">
        <v>8397.58</v>
      </c>
      <c r="H128" s="26"/>
    </row>
    <row r="129" spans="2:8" ht="12.75">
      <c r="B129" s="137"/>
      <c r="C129" s="23"/>
      <c r="D129" s="17"/>
      <c r="E129" s="24"/>
      <c r="F129" s="25" t="s">
        <v>293</v>
      </c>
      <c r="G129" s="28">
        <v>23844.82</v>
      </c>
      <c r="H129" s="26"/>
    </row>
    <row r="130" spans="2:8" ht="12.75">
      <c r="B130" s="137"/>
      <c r="C130" s="23"/>
      <c r="D130" s="17"/>
      <c r="E130" s="24"/>
      <c r="F130" s="25" t="s">
        <v>294</v>
      </c>
      <c r="G130" s="28">
        <f>8243.39+741.9</f>
        <v>8985.289999999999</v>
      </c>
      <c r="H130" s="26"/>
    </row>
    <row r="131" spans="2:8" ht="12.75">
      <c r="B131" s="137"/>
      <c r="C131" s="23"/>
      <c r="D131" s="17"/>
      <c r="E131" s="24"/>
      <c r="F131" s="25" t="s">
        <v>295</v>
      </c>
      <c r="G131" s="28">
        <f>1049.68+94.47</f>
        <v>1144.15</v>
      </c>
      <c r="H131" s="26"/>
    </row>
    <row r="132" spans="2:8" ht="12.75">
      <c r="B132" s="137"/>
      <c r="C132" s="23"/>
      <c r="D132" s="17"/>
      <c r="E132" s="24"/>
      <c r="F132" s="25" t="s">
        <v>296</v>
      </c>
      <c r="G132" s="28">
        <f>302.13+27.19</f>
        <v>329.32</v>
      </c>
      <c r="H132" s="26"/>
    </row>
    <row r="133" spans="2:8" ht="12.75">
      <c r="B133" s="137"/>
      <c r="C133" s="23"/>
      <c r="D133" s="17"/>
      <c r="E133" s="24"/>
      <c r="F133" s="25"/>
      <c r="G133" s="28"/>
      <c r="H133" s="26"/>
    </row>
    <row r="134" spans="2:8" ht="12.75">
      <c r="B134" s="112">
        <v>1984</v>
      </c>
      <c r="C134" s="27" t="s">
        <v>46</v>
      </c>
      <c r="D134" s="17"/>
      <c r="E134" s="24"/>
      <c r="F134" s="25" t="s">
        <v>297</v>
      </c>
      <c r="G134" s="28">
        <v>20449.79</v>
      </c>
      <c r="H134" s="26">
        <f>G134+G135</f>
        <v>22258.82</v>
      </c>
    </row>
    <row r="135" spans="2:8" ht="12.75">
      <c r="B135" s="137"/>
      <c r="C135" s="23" t="s">
        <v>12</v>
      </c>
      <c r="D135" s="17"/>
      <c r="E135" s="24"/>
      <c r="F135" s="25" t="s">
        <v>298</v>
      </c>
      <c r="G135" s="28">
        <f>1659.66+149.37</f>
        <v>1809.0300000000002</v>
      </c>
      <c r="H135" s="26"/>
    </row>
    <row r="136" spans="2:8" ht="12.75">
      <c r="B136" s="137"/>
      <c r="C136" s="23"/>
      <c r="D136" s="17"/>
      <c r="E136" s="24"/>
      <c r="F136" s="25"/>
      <c r="G136" s="28"/>
      <c r="H136" s="26"/>
    </row>
    <row r="137" spans="2:9" ht="12.75">
      <c r="B137" s="112">
        <v>1985</v>
      </c>
      <c r="C137" s="27" t="s">
        <v>47</v>
      </c>
      <c r="D137" s="17"/>
      <c r="E137" s="24"/>
      <c r="F137" s="25" t="s">
        <v>299</v>
      </c>
      <c r="G137" s="28">
        <v>67042.72</v>
      </c>
      <c r="H137" s="26">
        <f>G137+G138+G139</f>
        <v>85475.06</v>
      </c>
      <c r="I137" s="1"/>
    </row>
    <row r="138" spans="2:8" ht="12.75">
      <c r="B138" s="137"/>
      <c r="C138" s="23" t="s">
        <v>12</v>
      </c>
      <c r="D138" s="17"/>
      <c r="E138" s="24"/>
      <c r="F138" s="25" t="s">
        <v>300</v>
      </c>
      <c r="G138" s="28">
        <v>16867.46</v>
      </c>
      <c r="H138" s="39"/>
    </row>
    <row r="139" spans="2:8" ht="12.75">
      <c r="B139" s="137"/>
      <c r="C139" s="23"/>
      <c r="D139" s="17"/>
      <c r="E139" s="24"/>
      <c r="F139" s="25" t="s">
        <v>301</v>
      </c>
      <c r="G139" s="28">
        <f>1435.67+129.21</f>
        <v>1564.88</v>
      </c>
      <c r="H139" s="39"/>
    </row>
    <row r="140" spans="2:8" ht="12.75">
      <c r="B140" s="137"/>
      <c r="C140" s="23"/>
      <c r="D140" s="17"/>
      <c r="E140" s="24"/>
      <c r="F140" s="25"/>
      <c r="G140" s="28"/>
      <c r="H140" s="39"/>
    </row>
    <row r="141" spans="2:8" ht="12.75">
      <c r="B141" s="112">
        <v>1986</v>
      </c>
      <c r="C141" s="27" t="s">
        <v>48</v>
      </c>
      <c r="D141" s="17"/>
      <c r="E141" s="24"/>
      <c r="F141" s="25" t="s">
        <v>259</v>
      </c>
      <c r="G141" s="28">
        <v>3787.44</v>
      </c>
      <c r="H141" s="26">
        <f>G141+G142</f>
        <v>3819.52</v>
      </c>
    </row>
    <row r="142" spans="2:8" ht="12.75">
      <c r="B142" s="137"/>
      <c r="C142" s="23" t="s">
        <v>12</v>
      </c>
      <c r="D142" s="17"/>
      <c r="E142" s="24"/>
      <c r="F142" s="25" t="s">
        <v>279</v>
      </c>
      <c r="G142" s="28">
        <f>29.43+2.65</f>
        <v>32.08</v>
      </c>
      <c r="H142" s="26"/>
    </row>
    <row r="143" spans="2:8" ht="12.75">
      <c r="B143" s="137"/>
      <c r="C143" s="23"/>
      <c r="D143" s="17"/>
      <c r="E143" s="24"/>
      <c r="F143" s="25"/>
      <c r="G143" s="28"/>
      <c r="H143" s="26"/>
    </row>
    <row r="144" spans="2:8" ht="12.75">
      <c r="B144" s="112">
        <v>1987</v>
      </c>
      <c r="C144" s="27" t="s">
        <v>49</v>
      </c>
      <c r="D144" s="17"/>
      <c r="E144" s="24"/>
      <c r="F144" s="25" t="s">
        <v>280</v>
      </c>
      <c r="G144" s="28">
        <v>14599.53</v>
      </c>
      <c r="H144" s="26">
        <f>G144+G145</f>
        <v>15000.2</v>
      </c>
    </row>
    <row r="145" spans="2:8" ht="12.75">
      <c r="B145" s="137"/>
      <c r="C145" s="23" t="s">
        <v>12</v>
      </c>
      <c r="D145" s="17"/>
      <c r="E145" s="24"/>
      <c r="F145" s="25" t="s">
        <v>241</v>
      </c>
      <c r="G145" s="28">
        <f>367.59+33.08</f>
        <v>400.66999999999996</v>
      </c>
      <c r="H145" s="26"/>
    </row>
    <row r="146" spans="2:8" ht="12.75">
      <c r="B146" s="137"/>
      <c r="C146" s="23"/>
      <c r="D146" s="17"/>
      <c r="E146" s="24"/>
      <c r="F146" s="25"/>
      <c r="G146" s="28"/>
      <c r="H146" s="26"/>
    </row>
    <row r="147" spans="2:8" ht="12.75">
      <c r="B147" s="112">
        <v>1988</v>
      </c>
      <c r="C147" s="16" t="s">
        <v>50</v>
      </c>
      <c r="D147" s="40"/>
      <c r="E147" s="18"/>
      <c r="F147" s="25" t="s">
        <v>302</v>
      </c>
      <c r="G147" s="28">
        <v>15514.59</v>
      </c>
      <c r="H147" s="26">
        <f>G147+G148+G149</f>
        <v>16448.29</v>
      </c>
    </row>
    <row r="148" spans="2:8" ht="12.75">
      <c r="B148" s="140"/>
      <c r="C148" s="42" t="s">
        <v>12</v>
      </c>
      <c r="D148" s="34"/>
      <c r="E148" s="35"/>
      <c r="F148" s="25" t="s">
        <v>303</v>
      </c>
      <c r="G148" s="28">
        <f>856.61+77.09</f>
        <v>933.7</v>
      </c>
      <c r="H148" s="26"/>
    </row>
    <row r="149" spans="2:8" ht="12.75">
      <c r="B149" s="140"/>
      <c r="C149" s="42"/>
      <c r="D149" s="34"/>
      <c r="E149" s="35"/>
      <c r="F149" s="25"/>
      <c r="G149" s="28"/>
      <c r="H149" s="26"/>
    </row>
    <row r="150" spans="2:8" ht="12.75">
      <c r="B150" s="112">
        <v>1981</v>
      </c>
      <c r="C150" s="43" t="s">
        <v>51</v>
      </c>
      <c r="D150" s="17"/>
      <c r="E150" s="24"/>
      <c r="F150" s="29" t="s">
        <v>304</v>
      </c>
      <c r="G150" s="28">
        <v>94458.82</v>
      </c>
      <c r="H150" s="26">
        <f>G150+G151+G152+G153</f>
        <v>155711.64</v>
      </c>
    </row>
    <row r="151" spans="2:8" ht="12.75">
      <c r="B151" s="140"/>
      <c r="C151" s="44" t="s">
        <v>12</v>
      </c>
      <c r="D151" s="34"/>
      <c r="E151" s="35"/>
      <c r="F151" s="25" t="s">
        <v>305</v>
      </c>
      <c r="G151" s="28">
        <v>24845.75</v>
      </c>
      <c r="H151" s="26"/>
    </row>
    <row r="152" spans="2:8" ht="12.75">
      <c r="B152" s="142"/>
      <c r="C152" s="44"/>
      <c r="D152" s="34"/>
      <c r="E152" s="35"/>
      <c r="F152" s="29" t="s">
        <v>306</v>
      </c>
      <c r="G152" s="28">
        <f>3703.8+333.34</f>
        <v>4037.1400000000003</v>
      </c>
      <c r="H152" s="26"/>
    </row>
    <row r="153" spans="2:9" ht="12.75">
      <c r="B153" s="142"/>
      <c r="C153" s="44"/>
      <c r="D153" s="34"/>
      <c r="E153" s="35"/>
      <c r="F153" s="29" t="s">
        <v>307</v>
      </c>
      <c r="G153" s="28">
        <v>32369.93</v>
      </c>
      <c r="H153" s="26"/>
      <c r="I153" s="1"/>
    </row>
    <row r="154" spans="2:9" ht="12.75">
      <c r="B154" s="142"/>
      <c r="C154" s="44"/>
      <c r="D154" s="34"/>
      <c r="E154" s="35"/>
      <c r="F154" s="29"/>
      <c r="G154" s="28"/>
      <c r="H154" s="26"/>
      <c r="I154" s="3"/>
    </row>
    <row r="155" spans="2:8" ht="12.75">
      <c r="B155" s="113">
        <v>1989</v>
      </c>
      <c r="C155" s="45" t="s">
        <v>52</v>
      </c>
      <c r="D155" s="17"/>
      <c r="E155" s="24"/>
      <c r="F155" s="29" t="s">
        <v>308</v>
      </c>
      <c r="G155" s="28">
        <v>40346.05</v>
      </c>
      <c r="H155" s="26">
        <f>G155+G156+G157</f>
        <v>43496.94</v>
      </c>
    </row>
    <row r="156" spans="2:8" ht="12.75">
      <c r="B156" s="140"/>
      <c r="C156" s="44" t="s">
        <v>12</v>
      </c>
      <c r="D156" s="34"/>
      <c r="E156" s="35"/>
      <c r="F156" s="25" t="s">
        <v>309</v>
      </c>
      <c r="G156" s="28">
        <v>1748.63</v>
      </c>
      <c r="H156" s="26"/>
    </row>
    <row r="157" spans="2:8" ht="12.75">
      <c r="B157" s="140"/>
      <c r="C157" s="44"/>
      <c r="D157" s="34"/>
      <c r="E157" s="35"/>
      <c r="F157" s="25" t="s">
        <v>310</v>
      </c>
      <c r="G157" s="28">
        <f>1286.48+115.78</f>
        <v>1402.26</v>
      </c>
      <c r="H157" s="26"/>
    </row>
    <row r="158" spans="2:8" ht="12.75">
      <c r="B158" s="140"/>
      <c r="C158" s="44"/>
      <c r="D158" s="34"/>
      <c r="E158" s="35"/>
      <c r="F158" s="25"/>
      <c r="G158" s="28"/>
      <c r="H158" s="26"/>
    </row>
    <row r="159" spans="2:8" ht="12.75">
      <c r="B159" s="113">
        <v>1991</v>
      </c>
      <c r="C159" s="45" t="s">
        <v>53</v>
      </c>
      <c r="D159" s="17"/>
      <c r="E159" s="24"/>
      <c r="F159" s="25" t="s">
        <v>311</v>
      </c>
      <c r="G159" s="28">
        <v>26518.56</v>
      </c>
      <c r="H159" s="26">
        <f>G159+G161+G160</f>
        <v>28759.74</v>
      </c>
    </row>
    <row r="160" spans="2:8" ht="12.75">
      <c r="B160" s="140"/>
      <c r="C160" s="44" t="s">
        <v>12</v>
      </c>
      <c r="D160" s="34"/>
      <c r="E160" s="35"/>
      <c r="F160" s="28" t="s">
        <v>312</v>
      </c>
      <c r="G160" s="28">
        <f>2056.13+185.05</f>
        <v>2241.1800000000003</v>
      </c>
      <c r="H160" s="46"/>
    </row>
    <row r="161" spans="2:8" ht="12.75">
      <c r="B161" s="140"/>
      <c r="C161" s="44"/>
      <c r="D161" s="34"/>
      <c r="E161" s="35"/>
      <c r="F161" s="28"/>
      <c r="G161" s="28"/>
      <c r="H161" s="46"/>
    </row>
    <row r="162" spans="2:8" ht="12.75">
      <c r="B162" s="113">
        <v>1990</v>
      </c>
      <c r="C162" s="45" t="s">
        <v>54</v>
      </c>
      <c r="D162" s="17"/>
      <c r="E162" s="24"/>
      <c r="F162" s="25" t="s">
        <v>313</v>
      </c>
      <c r="G162" s="28">
        <v>54164.56</v>
      </c>
      <c r="H162" s="26">
        <f>G162+G163+G164</f>
        <v>73011.01</v>
      </c>
    </row>
    <row r="163" spans="2:8" ht="12.75">
      <c r="B163" s="137"/>
      <c r="C163" s="47" t="s">
        <v>12</v>
      </c>
      <c r="D163" s="17"/>
      <c r="E163" s="24"/>
      <c r="F163" s="25" t="s">
        <v>314</v>
      </c>
      <c r="G163" s="28">
        <v>15254.12</v>
      </c>
      <c r="H163" s="26"/>
    </row>
    <row r="164" spans="2:8" ht="12.75">
      <c r="B164" s="137"/>
      <c r="C164" s="47"/>
      <c r="D164" s="17"/>
      <c r="E164" s="24"/>
      <c r="F164" s="25" t="s">
        <v>264</v>
      </c>
      <c r="G164" s="28">
        <f>3295.72+296.61</f>
        <v>3592.33</v>
      </c>
      <c r="H164" s="26"/>
    </row>
    <row r="165" spans="2:8" ht="12.75">
      <c r="B165" s="137"/>
      <c r="C165" s="47"/>
      <c r="D165" s="17"/>
      <c r="E165" s="24"/>
      <c r="F165" s="25"/>
      <c r="G165" s="28"/>
      <c r="H165" s="26"/>
    </row>
    <row r="166" spans="2:8" ht="12.75">
      <c r="B166" s="115">
        <v>1993</v>
      </c>
      <c r="C166" s="48" t="s">
        <v>55</v>
      </c>
      <c r="D166" s="49"/>
      <c r="E166" s="50"/>
      <c r="F166" s="25" t="s">
        <v>315</v>
      </c>
      <c r="G166" s="28">
        <v>142941.56</v>
      </c>
      <c r="H166" s="26">
        <f>G166+G167+G168+G169+G170+G172+G173+G171+G174+G175+G176+G177</f>
        <v>435304.11</v>
      </c>
    </row>
    <row r="167" spans="2:8" ht="12.75">
      <c r="B167" s="116"/>
      <c r="C167" s="52" t="s">
        <v>56</v>
      </c>
      <c r="D167" s="49"/>
      <c r="E167" s="50"/>
      <c r="F167" s="25" t="s">
        <v>316</v>
      </c>
      <c r="G167" s="28">
        <v>96442.72</v>
      </c>
      <c r="H167" s="26"/>
    </row>
    <row r="168" spans="2:8" ht="12.75">
      <c r="B168" s="116"/>
      <c r="C168" s="52"/>
      <c r="D168" s="49"/>
      <c r="E168" s="50"/>
      <c r="F168" s="25" t="s">
        <v>317</v>
      </c>
      <c r="G168" s="28">
        <v>61253.06</v>
      </c>
      <c r="H168" s="26"/>
    </row>
    <row r="169" spans="2:8" ht="12.75">
      <c r="B169" s="116"/>
      <c r="C169" s="52"/>
      <c r="D169" s="49"/>
      <c r="E169" s="50"/>
      <c r="F169" s="25" t="s">
        <v>318</v>
      </c>
      <c r="G169" s="28">
        <v>86492.23</v>
      </c>
      <c r="H169" s="26"/>
    </row>
    <row r="170" spans="2:8" ht="12.75">
      <c r="B170" s="116"/>
      <c r="C170" s="52"/>
      <c r="D170" s="49"/>
      <c r="E170" s="50"/>
      <c r="F170" s="25" t="s">
        <v>319</v>
      </c>
      <c r="G170" s="28">
        <v>24975.11</v>
      </c>
      <c r="H170" s="26"/>
    </row>
    <row r="171" spans="2:8" ht="12.75">
      <c r="B171" s="116"/>
      <c r="C171" s="52"/>
      <c r="D171" s="49"/>
      <c r="E171" s="50"/>
      <c r="F171" s="25" t="s">
        <v>320</v>
      </c>
      <c r="G171" s="28">
        <v>1748.63</v>
      </c>
      <c r="H171" s="26"/>
    </row>
    <row r="172" spans="2:8" ht="12.75">
      <c r="B172" s="116"/>
      <c r="C172" s="52"/>
      <c r="D172" s="49"/>
      <c r="E172" s="50"/>
      <c r="F172" s="25" t="s">
        <v>321</v>
      </c>
      <c r="G172" s="28">
        <v>3779.16</v>
      </c>
      <c r="H172" s="26"/>
    </row>
    <row r="173" spans="2:8" ht="12.75">
      <c r="B173" s="116"/>
      <c r="C173" s="52"/>
      <c r="D173" s="49"/>
      <c r="E173" s="50"/>
      <c r="F173" s="25" t="s">
        <v>322</v>
      </c>
      <c r="G173" s="28">
        <f>6942.57+624.83</f>
        <v>7567.4</v>
      </c>
      <c r="H173" s="26"/>
    </row>
    <row r="174" spans="2:8" ht="12.75">
      <c r="B174" s="116"/>
      <c r="C174" s="52"/>
      <c r="D174" s="49"/>
      <c r="E174" s="50"/>
      <c r="F174" s="25" t="s">
        <v>323</v>
      </c>
      <c r="G174" s="28">
        <f>3342.62+300.84</f>
        <v>3643.46</v>
      </c>
      <c r="H174" s="26"/>
    </row>
    <row r="175" spans="2:8" ht="12.75">
      <c r="B175" s="116"/>
      <c r="C175" s="52"/>
      <c r="D175" s="49"/>
      <c r="E175" s="50"/>
      <c r="F175" s="25" t="s">
        <v>324</v>
      </c>
      <c r="G175" s="28">
        <f>1852.7+166.74</f>
        <v>2019.44</v>
      </c>
      <c r="H175" s="26"/>
    </row>
    <row r="176" spans="2:8" ht="12.75">
      <c r="B176" s="116"/>
      <c r="C176" s="52"/>
      <c r="D176" s="49"/>
      <c r="E176" s="50"/>
      <c r="F176" s="25" t="s">
        <v>325</v>
      </c>
      <c r="G176" s="28">
        <f>4074.62+366.72</f>
        <v>4441.34</v>
      </c>
      <c r="H176" s="26"/>
    </row>
    <row r="177" spans="2:8" ht="12.75">
      <c r="B177" s="116"/>
      <c r="C177" s="52"/>
      <c r="D177" s="49"/>
      <c r="E177" s="50"/>
      <c r="F177" s="25"/>
      <c r="G177" s="28"/>
      <c r="H177" s="26"/>
    </row>
    <row r="178" spans="2:8" ht="12.75">
      <c r="B178" s="116"/>
      <c r="C178" s="52"/>
      <c r="D178" s="49"/>
      <c r="E178" s="50"/>
      <c r="F178" s="25"/>
      <c r="G178" s="28"/>
      <c r="H178" s="26"/>
    </row>
    <row r="179" spans="2:8" ht="12.75">
      <c r="B179" s="116">
        <v>1994</v>
      </c>
      <c r="C179" s="48" t="s">
        <v>57</v>
      </c>
      <c r="D179" s="49"/>
      <c r="E179" s="53"/>
      <c r="F179" s="25" t="s">
        <v>326</v>
      </c>
      <c r="G179" s="28">
        <v>43856.48</v>
      </c>
      <c r="H179" s="26">
        <f>G179+G180+G181+G182+G183+G184</f>
        <v>403580.05999999994</v>
      </c>
    </row>
    <row r="180" spans="2:8" ht="12.75">
      <c r="B180" s="116"/>
      <c r="C180" s="48" t="s">
        <v>58</v>
      </c>
      <c r="D180" s="49"/>
      <c r="E180" s="50"/>
      <c r="F180" s="25" t="s">
        <v>327</v>
      </c>
      <c r="G180" s="28">
        <v>24938.94</v>
      </c>
      <c r="H180" s="26"/>
    </row>
    <row r="181" spans="2:8" ht="12.75">
      <c r="B181" s="116"/>
      <c r="C181" s="48"/>
      <c r="D181" s="49"/>
      <c r="E181" s="50"/>
      <c r="F181" s="25" t="s">
        <v>328</v>
      </c>
      <c r="G181" s="28">
        <v>301694.79</v>
      </c>
      <c r="H181" s="26"/>
    </row>
    <row r="182" spans="2:8" ht="12.75">
      <c r="B182" s="116"/>
      <c r="C182" s="48"/>
      <c r="D182" s="49"/>
      <c r="E182" s="50"/>
      <c r="F182" s="25" t="s">
        <v>329</v>
      </c>
      <c r="G182" s="28">
        <v>31384.5</v>
      </c>
      <c r="H182" s="26"/>
    </row>
    <row r="183" spans="2:8" ht="12.75">
      <c r="B183" s="116"/>
      <c r="C183" s="48"/>
      <c r="D183" s="49"/>
      <c r="E183" s="50"/>
      <c r="F183" s="25" t="s">
        <v>330</v>
      </c>
      <c r="G183" s="28">
        <f>320.46+28.84</f>
        <v>349.29999999999995</v>
      </c>
      <c r="H183" s="26"/>
    </row>
    <row r="184" spans="2:8" ht="12.75">
      <c r="B184" s="116"/>
      <c r="C184" s="48"/>
      <c r="D184" s="49"/>
      <c r="E184" s="50"/>
      <c r="F184" s="25" t="s">
        <v>331</v>
      </c>
      <c r="G184" s="28">
        <f>1244.08+111.97</f>
        <v>1356.05</v>
      </c>
      <c r="H184" s="26"/>
    </row>
    <row r="185" spans="2:8" ht="12.75">
      <c r="B185" s="116"/>
      <c r="C185" s="48"/>
      <c r="D185" s="49"/>
      <c r="E185" s="50"/>
      <c r="F185" s="25"/>
      <c r="G185" s="28"/>
      <c r="H185" s="26"/>
    </row>
    <row r="186" spans="2:8" ht="12.75">
      <c r="B186" s="137">
        <v>1995</v>
      </c>
      <c r="C186" s="45" t="s">
        <v>59</v>
      </c>
      <c r="D186" s="17"/>
      <c r="E186" s="24"/>
      <c r="F186" s="31" t="s">
        <v>332</v>
      </c>
      <c r="G186" s="28">
        <v>45076.09</v>
      </c>
      <c r="H186" s="26">
        <f>G186+G187</f>
        <v>46675.75</v>
      </c>
    </row>
    <row r="187" spans="2:8" ht="12.75">
      <c r="B187" s="137"/>
      <c r="C187" s="45"/>
      <c r="D187" s="17"/>
      <c r="E187" s="24"/>
      <c r="F187" s="25" t="s">
        <v>333</v>
      </c>
      <c r="G187" s="28">
        <f>1467.58+132.08</f>
        <v>1599.6599999999999</v>
      </c>
      <c r="H187" s="26"/>
    </row>
    <row r="188" spans="2:8" ht="12.75">
      <c r="B188" s="116">
        <v>1996</v>
      </c>
      <c r="C188" s="48" t="s">
        <v>60</v>
      </c>
      <c r="D188" s="49"/>
      <c r="E188" s="50"/>
      <c r="F188" s="25"/>
      <c r="G188" s="28"/>
      <c r="H188" s="26">
        <f>G189+G190+G192+G188+G191</f>
        <v>3307.2700000000004</v>
      </c>
    </row>
    <row r="189" spans="2:8" ht="12.75">
      <c r="B189" s="116"/>
      <c r="C189" s="48" t="s">
        <v>12</v>
      </c>
      <c r="D189" s="49"/>
      <c r="E189" s="50"/>
      <c r="F189" s="25"/>
      <c r="G189" s="28"/>
      <c r="H189" s="26"/>
    </row>
    <row r="190" spans="2:8" ht="12.75">
      <c r="B190" s="116"/>
      <c r="C190" s="48"/>
      <c r="D190" s="49"/>
      <c r="E190" s="50"/>
      <c r="F190" s="25" t="s">
        <v>334</v>
      </c>
      <c r="G190" s="28">
        <v>1748.63</v>
      </c>
      <c r="H190" s="26"/>
    </row>
    <row r="191" spans="2:8" ht="12.75">
      <c r="B191" s="116"/>
      <c r="C191" s="48"/>
      <c r="D191" s="49"/>
      <c r="E191" s="50"/>
      <c r="F191" s="25" t="s">
        <v>308</v>
      </c>
      <c r="G191" s="28">
        <f>1228.68+110.58</f>
        <v>1339.26</v>
      </c>
      <c r="H191" s="26"/>
    </row>
    <row r="192" spans="2:8" ht="12.75">
      <c r="B192" s="116"/>
      <c r="C192" s="48"/>
      <c r="D192" s="49"/>
      <c r="E192" s="50"/>
      <c r="F192" s="25" t="s">
        <v>335</v>
      </c>
      <c r="G192" s="28">
        <f>201.27+18.11</f>
        <v>219.38</v>
      </c>
      <c r="H192" s="26"/>
    </row>
    <row r="193" spans="2:8" ht="12.75">
      <c r="B193" s="116"/>
      <c r="C193" s="48"/>
      <c r="D193" s="49"/>
      <c r="E193" s="50"/>
      <c r="F193" s="3"/>
      <c r="G193" s="3"/>
      <c r="H193" s="26"/>
    </row>
    <row r="194" spans="2:8" ht="12.75">
      <c r="B194" s="137">
        <v>1997</v>
      </c>
      <c r="C194" s="45" t="s">
        <v>61</v>
      </c>
      <c r="D194" s="17"/>
      <c r="E194" s="24"/>
      <c r="F194" s="25" t="s">
        <v>336</v>
      </c>
      <c r="G194" s="28">
        <v>12528.22</v>
      </c>
      <c r="H194" s="26">
        <f>G194+G195+G196</f>
        <v>13262.22</v>
      </c>
    </row>
    <row r="195" spans="2:8" ht="12.75">
      <c r="B195" s="137"/>
      <c r="C195" s="45" t="s">
        <v>12</v>
      </c>
      <c r="D195" s="17"/>
      <c r="E195" s="24"/>
      <c r="F195" s="25" t="s">
        <v>337</v>
      </c>
      <c r="G195" s="28">
        <f>673.39+60.61</f>
        <v>734</v>
      </c>
      <c r="H195" s="26"/>
    </row>
    <row r="196" spans="2:8" ht="12.75">
      <c r="B196" s="137"/>
      <c r="C196" s="45"/>
      <c r="D196" s="17"/>
      <c r="E196" s="24"/>
      <c r="F196" s="25"/>
      <c r="G196" s="28"/>
      <c r="H196" s="26"/>
    </row>
    <row r="197" spans="2:8" ht="12.75">
      <c r="B197" s="137">
        <v>1998</v>
      </c>
      <c r="C197" s="45" t="s">
        <v>62</v>
      </c>
      <c r="D197" s="17"/>
      <c r="E197" s="24"/>
      <c r="F197" s="25" t="s">
        <v>338</v>
      </c>
      <c r="G197" s="28">
        <v>18996.89</v>
      </c>
      <c r="H197" s="26">
        <f>G197+G198</f>
        <v>20112.35</v>
      </c>
    </row>
    <row r="198" spans="2:8" ht="12.75">
      <c r="B198" s="137"/>
      <c r="C198" s="45" t="s">
        <v>35</v>
      </c>
      <c r="D198" s="17"/>
      <c r="E198" s="24"/>
      <c r="F198" s="25" t="s">
        <v>339</v>
      </c>
      <c r="G198" s="28">
        <f>1023.36+92.1</f>
        <v>1115.46</v>
      </c>
      <c r="H198" s="26"/>
    </row>
    <row r="199" spans="2:8" ht="12.75">
      <c r="B199" s="137"/>
      <c r="C199" s="45"/>
      <c r="D199" s="17"/>
      <c r="E199" s="24"/>
      <c r="F199" s="25"/>
      <c r="G199" s="28"/>
      <c r="H199" s="26"/>
    </row>
    <row r="200" spans="2:8" ht="12.75">
      <c r="B200" s="137">
        <v>2000</v>
      </c>
      <c r="C200" s="45" t="s">
        <v>63</v>
      </c>
      <c r="D200" s="17"/>
      <c r="E200" s="24"/>
      <c r="F200" s="25" t="s">
        <v>340</v>
      </c>
      <c r="G200" s="28">
        <v>47593.03</v>
      </c>
      <c r="H200" s="26">
        <f>G200+G201+G202+G203</f>
        <v>56216.86</v>
      </c>
    </row>
    <row r="201" spans="2:8" ht="12.75">
      <c r="B201" s="137"/>
      <c r="C201" s="45" t="s">
        <v>64</v>
      </c>
      <c r="D201" s="17"/>
      <c r="E201" s="24"/>
      <c r="F201" s="25" t="s">
        <v>341</v>
      </c>
      <c r="G201" s="28">
        <v>5859.65</v>
      </c>
      <c r="H201" s="26"/>
    </row>
    <row r="202" spans="2:8" ht="12.75">
      <c r="B202" s="137"/>
      <c r="C202" s="45"/>
      <c r="D202" s="17"/>
      <c r="E202" s="24"/>
      <c r="F202" s="25" t="s">
        <v>342</v>
      </c>
      <c r="G202" s="28">
        <f>498.4+44.86</f>
        <v>543.26</v>
      </c>
      <c r="H202" s="26"/>
    </row>
    <row r="203" spans="2:8" ht="12.75">
      <c r="B203" s="137"/>
      <c r="C203" s="45"/>
      <c r="D203" s="17"/>
      <c r="E203" s="24"/>
      <c r="F203" s="25" t="s">
        <v>343</v>
      </c>
      <c r="G203" s="28">
        <f>2037.54+183.38</f>
        <v>2220.92</v>
      </c>
      <c r="H203" s="26"/>
    </row>
    <row r="204" spans="2:8" ht="12.75">
      <c r="B204" s="137"/>
      <c r="C204" s="45"/>
      <c r="D204" s="17"/>
      <c r="E204" s="24"/>
      <c r="F204" s="25"/>
      <c r="G204" s="28"/>
      <c r="H204" s="26"/>
    </row>
    <row r="205" spans="2:8" ht="12.75">
      <c r="B205" s="137">
        <v>2001</v>
      </c>
      <c r="C205" s="45" t="s">
        <v>65</v>
      </c>
      <c r="D205" s="17"/>
      <c r="E205" s="24"/>
      <c r="F205" s="29" t="s">
        <v>344</v>
      </c>
      <c r="G205" s="28">
        <v>20675.18</v>
      </c>
      <c r="H205" s="26">
        <f>G205+G206+G208+G207</f>
        <v>36451.869999999995</v>
      </c>
    </row>
    <row r="206" spans="2:8" ht="12.75">
      <c r="B206" s="137"/>
      <c r="C206" s="45" t="s">
        <v>66</v>
      </c>
      <c r="D206" s="17"/>
      <c r="E206" s="24"/>
      <c r="F206" s="29" t="s">
        <v>241</v>
      </c>
      <c r="G206" s="28">
        <v>13816.96</v>
      </c>
      <c r="H206" s="26"/>
    </row>
    <row r="207" spans="2:8" ht="12.75">
      <c r="B207" s="140"/>
      <c r="C207" s="54"/>
      <c r="D207" s="34"/>
      <c r="E207" s="35"/>
      <c r="F207" s="55" t="s">
        <v>345</v>
      </c>
      <c r="G207" s="85">
        <f>899.56+80.96</f>
        <v>980.52</v>
      </c>
      <c r="H207" s="46"/>
    </row>
    <row r="208" spans="2:8" ht="12.75">
      <c r="B208" s="140"/>
      <c r="C208" s="54"/>
      <c r="D208" s="34"/>
      <c r="E208" s="35"/>
      <c r="F208" s="55" t="s">
        <v>280</v>
      </c>
      <c r="G208" s="85">
        <f>898.36+80.85</f>
        <v>979.21</v>
      </c>
      <c r="H208" s="46"/>
    </row>
    <row r="209" spans="2:8" ht="12.75">
      <c r="B209" s="140"/>
      <c r="C209" s="54"/>
      <c r="D209" s="34"/>
      <c r="E209" s="35"/>
      <c r="F209" s="55"/>
      <c r="G209" s="85"/>
      <c r="H209" s="46"/>
    </row>
    <row r="210" spans="2:9" ht="12.75">
      <c r="B210" s="140">
        <v>2002</v>
      </c>
      <c r="C210" s="54" t="s">
        <v>67</v>
      </c>
      <c r="D210" s="34"/>
      <c r="E210" s="35"/>
      <c r="F210" s="56" t="s">
        <v>346</v>
      </c>
      <c r="G210" s="85">
        <v>78684.68</v>
      </c>
      <c r="H210" s="46">
        <f>G210+G211+G212+G213+G214+G215</f>
        <v>362124.94999999995</v>
      </c>
      <c r="I210" s="1"/>
    </row>
    <row r="211" spans="2:9" ht="12.75">
      <c r="B211" s="140"/>
      <c r="C211" s="54" t="s">
        <v>58</v>
      </c>
      <c r="D211" s="34"/>
      <c r="E211" s="35"/>
      <c r="F211" s="56" t="s">
        <v>347</v>
      </c>
      <c r="G211" s="85">
        <v>152680.3</v>
      </c>
      <c r="H211" s="46"/>
      <c r="I211" s="1"/>
    </row>
    <row r="212" spans="2:9" ht="12.75">
      <c r="B212" s="140"/>
      <c r="C212" s="54"/>
      <c r="D212" s="34"/>
      <c r="E212" s="35"/>
      <c r="F212" s="56" t="s">
        <v>348</v>
      </c>
      <c r="G212" s="85">
        <v>45729.6</v>
      </c>
      <c r="H212" s="46"/>
      <c r="I212" s="1"/>
    </row>
    <row r="213" spans="2:9" ht="12.75">
      <c r="B213" s="140"/>
      <c r="C213" s="54"/>
      <c r="D213" s="34"/>
      <c r="E213" s="35"/>
      <c r="F213" s="56" t="s">
        <v>349</v>
      </c>
      <c r="G213" s="85">
        <v>72790.48</v>
      </c>
      <c r="H213" s="46"/>
      <c r="I213" s="1"/>
    </row>
    <row r="214" spans="2:9" ht="12.75">
      <c r="B214" s="140"/>
      <c r="C214" s="54"/>
      <c r="D214" s="34"/>
      <c r="E214" s="35"/>
      <c r="F214" s="56" t="s">
        <v>350</v>
      </c>
      <c r="G214" s="85">
        <f>8116.84+730.52</f>
        <v>8847.36</v>
      </c>
      <c r="H214" s="46"/>
      <c r="I214" s="1"/>
    </row>
    <row r="215" spans="2:9" ht="12.75">
      <c r="B215" s="140"/>
      <c r="C215" s="54"/>
      <c r="D215" s="34"/>
      <c r="E215" s="35"/>
      <c r="F215" s="56" t="s">
        <v>351</v>
      </c>
      <c r="G215" s="85">
        <f>3112.41+280.12</f>
        <v>3392.5299999999997</v>
      </c>
      <c r="H215" s="46"/>
      <c r="I215" s="1"/>
    </row>
    <row r="216" spans="2:8" ht="12.75">
      <c r="B216" s="140"/>
      <c r="C216" s="54"/>
      <c r="D216" s="34"/>
      <c r="E216" s="35"/>
      <c r="F216" s="56"/>
      <c r="G216" s="85"/>
      <c r="H216" s="46"/>
    </row>
    <row r="217" spans="2:8" ht="12.75">
      <c r="B217" s="140"/>
      <c r="C217" s="54"/>
      <c r="D217" s="34"/>
      <c r="E217" s="35"/>
      <c r="F217" s="56"/>
      <c r="G217" s="85"/>
      <c r="H217" s="46"/>
    </row>
    <row r="218" spans="2:8" ht="12.75">
      <c r="B218" s="140">
        <v>2003</v>
      </c>
      <c r="C218" s="54" t="s">
        <v>68</v>
      </c>
      <c r="D218" s="34"/>
      <c r="E218" s="35"/>
      <c r="F218" s="56" t="s">
        <v>352</v>
      </c>
      <c r="G218" s="85">
        <v>18467.52</v>
      </c>
      <c r="H218" s="46">
        <f>G218+G219+G220+G221</f>
        <v>21084.17</v>
      </c>
    </row>
    <row r="219" spans="2:8" ht="12.75">
      <c r="B219" s="140"/>
      <c r="C219" s="54" t="s">
        <v>69</v>
      </c>
      <c r="D219" s="34"/>
      <c r="E219" s="35"/>
      <c r="F219" s="56" t="s">
        <v>239</v>
      </c>
      <c r="G219" s="85">
        <v>500.48</v>
      </c>
      <c r="H219" s="46"/>
    </row>
    <row r="220" spans="2:8" ht="12.75">
      <c r="B220" s="140"/>
      <c r="C220" s="54"/>
      <c r="D220" s="34"/>
      <c r="E220" s="35"/>
      <c r="F220" s="56" t="s">
        <v>353</v>
      </c>
      <c r="G220" s="85">
        <f>1915.39+172.39</f>
        <v>2087.78</v>
      </c>
      <c r="H220" s="46"/>
    </row>
    <row r="221" spans="2:8" ht="12.75">
      <c r="B221" s="140"/>
      <c r="C221" s="54"/>
      <c r="D221" s="34"/>
      <c r="E221" s="35"/>
      <c r="F221" s="56" t="s">
        <v>354</v>
      </c>
      <c r="G221" s="85">
        <f>26.05+2.34</f>
        <v>28.39</v>
      </c>
      <c r="H221" s="46"/>
    </row>
    <row r="222" spans="2:8" ht="12.75">
      <c r="B222" s="140"/>
      <c r="C222" s="54"/>
      <c r="D222" s="34"/>
      <c r="E222" s="35"/>
      <c r="F222" s="56"/>
      <c r="G222" s="85"/>
      <c r="H222" s="46"/>
    </row>
    <row r="223" spans="2:8" ht="12.75">
      <c r="B223" s="140">
        <v>2004</v>
      </c>
      <c r="C223" s="54" t="s">
        <v>70</v>
      </c>
      <c r="D223" s="34"/>
      <c r="E223" s="35"/>
      <c r="F223" s="25" t="s">
        <v>355</v>
      </c>
      <c r="G223" s="28">
        <v>31701.11</v>
      </c>
      <c r="H223" s="46">
        <f>G223+G224</f>
        <v>32732.760000000002</v>
      </c>
    </row>
    <row r="224" spans="2:8" ht="12.75">
      <c r="B224" s="140"/>
      <c r="C224" s="54" t="s">
        <v>71</v>
      </c>
      <c r="D224" s="34"/>
      <c r="E224" s="35"/>
      <c r="F224" s="29" t="s">
        <v>356</v>
      </c>
      <c r="G224" s="28">
        <f>946.47+85.18</f>
        <v>1031.65</v>
      </c>
      <c r="H224" s="46"/>
    </row>
    <row r="225" spans="2:8" ht="12.75">
      <c r="B225" s="140"/>
      <c r="C225" s="54"/>
      <c r="D225" s="34"/>
      <c r="E225" s="35"/>
      <c r="F225" s="55"/>
      <c r="G225" s="85"/>
      <c r="H225" s="46"/>
    </row>
    <row r="226" spans="2:8" ht="12.75">
      <c r="B226" s="140"/>
      <c r="C226" s="54"/>
      <c r="D226" s="34"/>
      <c r="E226" s="35"/>
      <c r="F226" s="55"/>
      <c r="G226" s="85"/>
      <c r="H226" s="46"/>
    </row>
    <row r="227" spans="2:8" ht="12.75">
      <c r="B227" s="140">
        <v>2005</v>
      </c>
      <c r="C227" s="54" t="s">
        <v>72</v>
      </c>
      <c r="D227" s="34"/>
      <c r="E227" s="35"/>
      <c r="F227" s="56" t="s">
        <v>357</v>
      </c>
      <c r="G227" s="85">
        <v>54841.16</v>
      </c>
      <c r="H227" s="46">
        <f>G227+G228+G229+G230++G231+G232+G233</f>
        <v>91184.01</v>
      </c>
    </row>
    <row r="228" spans="2:8" ht="12.75">
      <c r="B228" s="140"/>
      <c r="C228" s="54" t="s">
        <v>12</v>
      </c>
      <c r="D228" s="34"/>
      <c r="E228" s="35"/>
      <c r="F228" s="56" t="s">
        <v>358</v>
      </c>
      <c r="G228" s="85">
        <v>13943.49</v>
      </c>
      <c r="H228" s="46"/>
    </row>
    <row r="229" spans="2:8" ht="12.75">
      <c r="B229" s="140"/>
      <c r="C229" s="54"/>
      <c r="D229" s="34"/>
      <c r="E229" s="35"/>
      <c r="F229" s="56" t="s">
        <v>359</v>
      </c>
      <c r="G229" s="85">
        <v>3745.01</v>
      </c>
      <c r="H229" s="46"/>
    </row>
    <row r="230" spans="2:8" ht="12.75">
      <c r="B230" s="140"/>
      <c r="C230" s="54"/>
      <c r="D230" s="34"/>
      <c r="E230" s="35"/>
      <c r="F230" s="56" t="s">
        <v>360</v>
      </c>
      <c r="G230" s="85">
        <v>11830.86</v>
      </c>
      <c r="H230" s="46"/>
    </row>
    <row r="231" spans="2:8" ht="12.75">
      <c r="B231" s="140"/>
      <c r="C231" s="54"/>
      <c r="D231" s="34"/>
      <c r="E231" s="35"/>
      <c r="F231" s="56" t="s">
        <v>361</v>
      </c>
      <c r="G231" s="85">
        <f>4116.37+370.47</f>
        <v>4486.84</v>
      </c>
      <c r="H231" s="46"/>
    </row>
    <row r="232" spans="2:8" ht="12.75">
      <c r="B232" s="140"/>
      <c r="C232" s="54"/>
      <c r="D232" s="34"/>
      <c r="E232" s="35"/>
      <c r="F232" s="56" t="s">
        <v>362</v>
      </c>
      <c r="G232" s="85">
        <f>1991.5+179.23</f>
        <v>2170.73</v>
      </c>
      <c r="H232" s="46"/>
    </row>
    <row r="233" spans="2:8" ht="12.75">
      <c r="B233" s="140"/>
      <c r="C233" s="54"/>
      <c r="D233" s="34"/>
      <c r="E233" s="35"/>
      <c r="F233" s="56" t="s">
        <v>363</v>
      </c>
      <c r="G233" s="85">
        <f>152.22+13.7</f>
        <v>165.92</v>
      </c>
      <c r="H233" s="46"/>
    </row>
    <row r="234" spans="2:8" ht="12.75">
      <c r="B234" s="140"/>
      <c r="C234" s="54"/>
      <c r="D234" s="34"/>
      <c r="E234" s="35"/>
      <c r="F234" s="56"/>
      <c r="G234" s="85"/>
      <c r="H234" s="46"/>
    </row>
    <row r="235" spans="2:8" ht="12.75">
      <c r="B235" s="143">
        <v>3200</v>
      </c>
      <c r="C235" s="57" t="s">
        <v>73</v>
      </c>
      <c r="D235" s="58"/>
      <c r="E235" s="59"/>
      <c r="F235" s="56" t="s">
        <v>364</v>
      </c>
      <c r="G235" s="85">
        <v>47537.27</v>
      </c>
      <c r="H235" s="46">
        <f>G235+G236+G237</f>
        <v>53585.28999999999</v>
      </c>
    </row>
    <row r="236" spans="2:8" ht="12.75">
      <c r="B236" s="143"/>
      <c r="C236" s="57" t="s">
        <v>12</v>
      </c>
      <c r="D236" s="58"/>
      <c r="E236" s="59"/>
      <c r="F236" s="56" t="s">
        <v>365</v>
      </c>
      <c r="G236" s="85">
        <f>5548.64+499.38</f>
        <v>6048.02</v>
      </c>
      <c r="H236" s="46"/>
    </row>
    <row r="237" spans="2:8" ht="12.75">
      <c r="B237" s="143"/>
      <c r="C237" s="57"/>
      <c r="D237" s="58"/>
      <c r="E237" s="59"/>
      <c r="F237" s="56"/>
      <c r="G237" s="85"/>
      <c r="H237" s="46"/>
    </row>
    <row r="238" spans="2:8" ht="12.75">
      <c r="B238" s="140">
        <v>3300</v>
      </c>
      <c r="C238" s="54" t="s">
        <v>74</v>
      </c>
      <c r="D238" s="60"/>
      <c r="E238" s="35"/>
      <c r="F238" s="56" t="s">
        <v>366</v>
      </c>
      <c r="G238" s="85">
        <v>123312.26</v>
      </c>
      <c r="H238" s="46">
        <f>G238+G239+G240</f>
        <v>135260.66999999998</v>
      </c>
    </row>
    <row r="239" spans="2:8" ht="12.75">
      <c r="B239" s="140"/>
      <c r="C239" s="54" t="s">
        <v>75</v>
      </c>
      <c r="D239" s="29"/>
      <c r="E239" s="35"/>
      <c r="F239" s="56" t="s">
        <v>367</v>
      </c>
      <c r="G239" s="85">
        <v>3943.62</v>
      </c>
      <c r="H239" s="46"/>
    </row>
    <row r="240" spans="2:8" ht="12.75">
      <c r="B240" s="140"/>
      <c r="C240" s="54"/>
      <c r="D240" s="29"/>
      <c r="E240" s="35"/>
      <c r="F240" s="56" t="s">
        <v>368</v>
      </c>
      <c r="G240" s="85">
        <f>7343.84+660.95</f>
        <v>8004.79</v>
      </c>
      <c r="H240" s="46"/>
    </row>
    <row r="241" spans="2:8" ht="12.75">
      <c r="B241" s="140"/>
      <c r="C241" s="54"/>
      <c r="D241" s="29"/>
      <c r="E241" s="35"/>
      <c r="F241" s="56"/>
      <c r="G241" s="85"/>
      <c r="H241" s="46"/>
    </row>
    <row r="242" spans="2:9" ht="12.75">
      <c r="B242" s="140">
        <v>3682</v>
      </c>
      <c r="C242" s="54" t="s">
        <v>76</v>
      </c>
      <c r="D242" s="60"/>
      <c r="E242" s="35"/>
      <c r="F242" s="56" t="s">
        <v>369</v>
      </c>
      <c r="G242" s="85">
        <v>23851.14</v>
      </c>
      <c r="H242" s="46">
        <f>G242+G243</f>
        <v>24906.97</v>
      </c>
      <c r="I242" s="1"/>
    </row>
    <row r="243" spans="2:8" ht="12.75">
      <c r="B243" s="140"/>
      <c r="C243" s="54" t="s">
        <v>12</v>
      </c>
      <c r="D243" s="29"/>
      <c r="E243" s="35"/>
      <c r="F243" s="56" t="s">
        <v>370</v>
      </c>
      <c r="G243" s="85">
        <f>968.65+87.18</f>
        <v>1055.83</v>
      </c>
      <c r="H243" s="46"/>
    </row>
    <row r="244" spans="2:8" ht="12.75">
      <c r="B244" s="140"/>
      <c r="C244" s="54"/>
      <c r="D244" s="29"/>
      <c r="E244" s="35"/>
      <c r="F244" s="56"/>
      <c r="G244" s="85"/>
      <c r="H244" s="46"/>
    </row>
    <row r="245" spans="2:8" ht="12.75">
      <c r="B245" s="140">
        <v>3137</v>
      </c>
      <c r="C245" s="61" t="s">
        <v>77</v>
      </c>
      <c r="D245" s="62"/>
      <c r="E245" s="35"/>
      <c r="F245" s="56"/>
      <c r="G245" s="85"/>
      <c r="H245" s="46">
        <f>G245+G246+G247+G248</f>
        <v>0</v>
      </c>
    </row>
    <row r="246" spans="2:8" ht="12.75">
      <c r="B246" s="140"/>
      <c r="C246" s="61" t="s">
        <v>12</v>
      </c>
      <c r="D246" s="29"/>
      <c r="E246" s="35"/>
      <c r="F246" s="56"/>
      <c r="G246" s="85"/>
      <c r="H246" s="46"/>
    </row>
    <row r="247" spans="2:8" ht="12.75">
      <c r="B247" s="140"/>
      <c r="C247" s="61"/>
      <c r="D247" s="29"/>
      <c r="E247" s="35"/>
      <c r="F247" s="56"/>
      <c r="G247" s="85"/>
      <c r="H247" s="46"/>
    </row>
    <row r="248" spans="2:8" ht="12.75">
      <c r="B248" s="140"/>
      <c r="C248" s="61"/>
      <c r="D248" s="29"/>
      <c r="E248" s="35"/>
      <c r="F248" s="56"/>
      <c r="G248" s="85"/>
      <c r="H248" s="46"/>
    </row>
    <row r="249" spans="2:8" ht="12.75">
      <c r="B249" s="140">
        <v>1619</v>
      </c>
      <c r="C249" s="61" t="s">
        <v>0</v>
      </c>
      <c r="D249" s="29"/>
      <c r="E249" s="35"/>
      <c r="F249" s="56" t="s">
        <v>371</v>
      </c>
      <c r="G249" s="85">
        <v>61803.48</v>
      </c>
      <c r="H249" s="46">
        <f>G249+G250+G251</f>
        <v>83331.71</v>
      </c>
    </row>
    <row r="250" spans="2:8" ht="12.75">
      <c r="B250" s="140"/>
      <c r="C250" s="61" t="s">
        <v>78</v>
      </c>
      <c r="D250" s="29"/>
      <c r="E250" s="35"/>
      <c r="F250" s="56" t="s">
        <v>372</v>
      </c>
      <c r="G250" s="85">
        <v>17754.82</v>
      </c>
      <c r="H250" s="46"/>
    </row>
    <row r="251" spans="2:8" ht="12.75">
      <c r="B251" s="140"/>
      <c r="C251" s="61"/>
      <c r="D251" s="29"/>
      <c r="E251" s="35"/>
      <c r="F251" s="56" t="s">
        <v>373</v>
      </c>
      <c r="G251" s="85">
        <f>3461.84+311.57</f>
        <v>3773.4100000000003</v>
      </c>
      <c r="H251" s="46"/>
    </row>
    <row r="252" spans="2:8" ht="12.75">
      <c r="B252" s="140"/>
      <c r="C252" s="61"/>
      <c r="D252" s="29"/>
      <c r="E252" s="35"/>
      <c r="F252" s="56"/>
      <c r="G252" s="85"/>
      <c r="H252" s="46"/>
    </row>
    <row r="253" spans="2:8" ht="12.75">
      <c r="B253" s="140">
        <v>1620</v>
      </c>
      <c r="C253" s="61" t="s">
        <v>79</v>
      </c>
      <c r="D253" s="29"/>
      <c r="E253" s="35"/>
      <c r="F253" s="29" t="s">
        <v>374</v>
      </c>
      <c r="G253" s="28">
        <v>43753.97</v>
      </c>
      <c r="H253" s="46">
        <f>G253+G254+G255</f>
        <v>47772.59</v>
      </c>
    </row>
    <row r="254" spans="2:8" ht="12.75">
      <c r="B254" s="140"/>
      <c r="C254" s="61" t="s">
        <v>12</v>
      </c>
      <c r="D254" s="29"/>
      <c r="E254" s="35"/>
      <c r="F254" s="56" t="s">
        <v>375</v>
      </c>
      <c r="G254" s="85">
        <v>1748.63</v>
      </c>
      <c r="H254" s="46"/>
    </row>
    <row r="255" spans="2:8" ht="12.75">
      <c r="B255" s="140"/>
      <c r="C255" s="61"/>
      <c r="D255" s="29"/>
      <c r="E255" s="35"/>
      <c r="F255" s="56" t="s">
        <v>376</v>
      </c>
      <c r="G255" s="85">
        <f>2082.56+187.43</f>
        <v>2269.99</v>
      </c>
      <c r="H255" s="46"/>
    </row>
    <row r="256" spans="2:8" ht="12.75">
      <c r="B256" s="140"/>
      <c r="C256" s="61"/>
      <c r="D256" s="29"/>
      <c r="E256" s="35"/>
      <c r="F256" s="56"/>
      <c r="G256" s="85"/>
      <c r="H256" s="46"/>
    </row>
    <row r="257" spans="2:8" ht="12.75">
      <c r="B257" s="140">
        <v>1621</v>
      </c>
      <c r="C257" s="61" t="s">
        <v>80</v>
      </c>
      <c r="D257" s="8"/>
      <c r="E257" s="35"/>
      <c r="F257" s="56" t="s">
        <v>377</v>
      </c>
      <c r="G257" s="85">
        <v>57584.45</v>
      </c>
      <c r="H257" s="46">
        <f>G257+G258+G259</f>
        <v>100441.06999999999</v>
      </c>
    </row>
    <row r="258" spans="2:8" ht="12.75">
      <c r="B258" s="140"/>
      <c r="C258" s="61" t="s">
        <v>12</v>
      </c>
      <c r="D258" s="29"/>
      <c r="E258" s="35"/>
      <c r="F258" s="56" t="s">
        <v>312</v>
      </c>
      <c r="G258" s="85">
        <v>41401.7</v>
      </c>
      <c r="H258" s="46"/>
    </row>
    <row r="259" spans="2:8" ht="12.75">
      <c r="B259" s="140"/>
      <c r="C259" s="61"/>
      <c r="D259" s="55"/>
      <c r="E259" s="35"/>
      <c r="F259" s="56" t="s">
        <v>378</v>
      </c>
      <c r="G259" s="85">
        <f>1334.79+120.13</f>
        <v>1454.92</v>
      </c>
      <c r="H259" s="46"/>
    </row>
    <row r="260" spans="2:8" ht="12.75">
      <c r="B260" s="140"/>
      <c r="C260" s="61"/>
      <c r="D260" s="55"/>
      <c r="E260" s="35"/>
      <c r="F260" s="56"/>
      <c r="G260" s="85"/>
      <c r="H260" s="46"/>
    </row>
    <row r="261" spans="2:8" ht="12.75">
      <c r="B261" s="140">
        <v>1746</v>
      </c>
      <c r="C261" s="61" t="s">
        <v>81</v>
      </c>
      <c r="D261" s="63"/>
      <c r="E261" s="35"/>
      <c r="F261" s="56" t="s">
        <v>379</v>
      </c>
      <c r="G261" s="85">
        <v>12490.39</v>
      </c>
      <c r="H261" s="46">
        <f>G261+G262</f>
        <v>13161.41</v>
      </c>
    </row>
    <row r="262" spans="2:8" ht="12.75">
      <c r="B262" s="140"/>
      <c r="C262" s="61"/>
      <c r="D262" s="8"/>
      <c r="E262" s="35"/>
      <c r="F262" s="56" t="s">
        <v>380</v>
      </c>
      <c r="G262" s="85">
        <f>615.61+55.41</f>
        <v>671.02</v>
      </c>
      <c r="H262" s="46"/>
    </row>
    <row r="263" spans="2:8" ht="12.75">
      <c r="B263" s="140"/>
      <c r="C263" s="61"/>
      <c r="D263" s="8"/>
      <c r="E263" s="35"/>
      <c r="F263" s="56"/>
      <c r="G263" s="85"/>
      <c r="H263" s="46"/>
    </row>
    <row r="264" spans="2:8" ht="12.75">
      <c r="B264" s="140">
        <v>2080</v>
      </c>
      <c r="C264" s="61" t="s">
        <v>82</v>
      </c>
      <c r="D264" s="63"/>
      <c r="E264" s="35"/>
      <c r="F264" s="56" t="s">
        <v>381</v>
      </c>
      <c r="G264" s="85">
        <v>13479.77</v>
      </c>
      <c r="H264" s="46">
        <f>G264+G265</f>
        <v>15064.82</v>
      </c>
    </row>
    <row r="265" spans="2:8" ht="12.75">
      <c r="B265" s="140"/>
      <c r="C265" s="61"/>
      <c r="D265" s="8"/>
      <c r="E265" s="35"/>
      <c r="F265" s="56" t="s">
        <v>382</v>
      </c>
      <c r="G265" s="85">
        <f>1454.17+130.88</f>
        <v>1585.0500000000002</v>
      </c>
      <c r="H265" s="46"/>
    </row>
    <row r="266" spans="2:8" ht="12.75">
      <c r="B266" s="140"/>
      <c r="C266" s="61"/>
      <c r="D266" s="63"/>
      <c r="E266" s="35"/>
      <c r="F266" s="56"/>
      <c r="G266" s="85"/>
      <c r="H266" s="46"/>
    </row>
    <row r="267" spans="2:8" ht="12.75">
      <c r="B267" s="140">
        <v>2719</v>
      </c>
      <c r="C267" s="61" t="s">
        <v>83</v>
      </c>
      <c r="D267" s="63"/>
      <c r="E267" s="35"/>
      <c r="F267" s="56" t="s">
        <v>383</v>
      </c>
      <c r="G267" s="85">
        <v>28197.65</v>
      </c>
      <c r="H267" s="46">
        <f>G267+G268+G269</f>
        <v>29573.83</v>
      </c>
    </row>
    <row r="268" spans="2:8" ht="12.75">
      <c r="B268" s="140"/>
      <c r="C268" s="61"/>
      <c r="D268" s="8"/>
      <c r="E268" s="35"/>
      <c r="F268" s="56" t="s">
        <v>384</v>
      </c>
      <c r="G268" s="85">
        <f>1262.55+113.63</f>
        <v>1376.1799999999998</v>
      </c>
      <c r="H268" s="144"/>
    </row>
    <row r="269" spans="2:8" ht="12.75">
      <c r="B269" s="140"/>
      <c r="C269" s="61"/>
      <c r="D269" s="145"/>
      <c r="E269" s="35"/>
      <c r="F269" s="56"/>
      <c r="G269" s="85"/>
      <c r="H269" s="144"/>
    </row>
    <row r="270" spans="2:8" ht="12.75">
      <c r="B270" s="41">
        <v>2213</v>
      </c>
      <c r="C270" s="61" t="s">
        <v>84</v>
      </c>
      <c r="D270" s="63"/>
      <c r="E270" s="35"/>
      <c r="F270" s="56" t="s">
        <v>385</v>
      </c>
      <c r="G270" s="85">
        <v>34838.58</v>
      </c>
      <c r="H270" s="46">
        <f>G270+G271+G272+G273+G274+G275</f>
        <v>42997.91000000001</v>
      </c>
    </row>
    <row r="271" spans="2:8" ht="12.75">
      <c r="B271" s="41"/>
      <c r="C271" s="61" t="s">
        <v>85</v>
      </c>
      <c r="D271" s="8"/>
      <c r="E271" s="35"/>
      <c r="F271" s="56" t="s">
        <v>282</v>
      </c>
      <c r="G271" s="85">
        <v>3526.23</v>
      </c>
      <c r="H271" s="46"/>
    </row>
    <row r="272" spans="2:8" ht="12.75">
      <c r="B272" s="41"/>
      <c r="C272" s="61"/>
      <c r="D272" s="63"/>
      <c r="E272" s="35"/>
      <c r="F272" s="56" t="s">
        <v>281</v>
      </c>
      <c r="G272" s="85">
        <v>1512.23</v>
      </c>
      <c r="H272" s="46"/>
    </row>
    <row r="273" spans="2:8" ht="12.75">
      <c r="B273" s="41"/>
      <c r="C273" s="61"/>
      <c r="D273" s="63"/>
      <c r="E273" s="35"/>
      <c r="F273" s="56" t="s">
        <v>272</v>
      </c>
      <c r="G273" s="85">
        <f>282.86+25.46</f>
        <v>308.32</v>
      </c>
      <c r="H273" s="46"/>
    </row>
    <row r="274" spans="2:8" ht="12.75">
      <c r="B274" s="41"/>
      <c r="C274" s="61"/>
      <c r="D274" s="63"/>
      <c r="E274" s="35"/>
      <c r="F274" s="56" t="s">
        <v>288</v>
      </c>
      <c r="G274" s="85">
        <f>95.19+8.57</f>
        <v>103.75999999999999</v>
      </c>
      <c r="H274" s="46"/>
    </row>
    <row r="275" spans="2:8" ht="12.75">
      <c r="B275" s="41"/>
      <c r="C275" s="61"/>
      <c r="D275" s="63"/>
      <c r="E275" s="35"/>
      <c r="F275" s="56" t="s">
        <v>289</v>
      </c>
      <c r="G275" s="85">
        <f>2485.13+223.66</f>
        <v>2708.79</v>
      </c>
      <c r="H275" s="46"/>
    </row>
    <row r="276" spans="2:8" ht="12.75">
      <c r="B276" s="41"/>
      <c r="C276" s="61"/>
      <c r="D276" s="63"/>
      <c r="E276" s="35"/>
      <c r="F276" s="56"/>
      <c r="G276" s="85"/>
      <c r="H276" s="46"/>
    </row>
    <row r="277" spans="2:8" ht="12.75">
      <c r="B277" s="41">
        <v>3122</v>
      </c>
      <c r="C277" s="61" t="s">
        <v>86</v>
      </c>
      <c r="D277" s="63"/>
      <c r="E277" s="35"/>
      <c r="F277" s="56" t="s">
        <v>386</v>
      </c>
      <c r="G277" s="85">
        <v>26069.34</v>
      </c>
      <c r="H277" s="46">
        <f>G277+G278+G279</f>
        <v>42132.74</v>
      </c>
    </row>
    <row r="278" spans="2:8" ht="12.75">
      <c r="B278" s="41"/>
      <c r="C278" s="61" t="s">
        <v>87</v>
      </c>
      <c r="D278" s="8"/>
      <c r="E278" s="35"/>
      <c r="F278" s="56" t="s">
        <v>387</v>
      </c>
      <c r="G278" s="85">
        <v>15033.34</v>
      </c>
      <c r="H278" s="46"/>
    </row>
    <row r="279" spans="2:8" ht="12.75">
      <c r="B279" s="41"/>
      <c r="C279" s="61"/>
      <c r="D279" s="63"/>
      <c r="E279" s="35"/>
      <c r="F279" s="56" t="s">
        <v>388</v>
      </c>
      <c r="G279" s="85">
        <f>945.01+85.05</f>
        <v>1030.06</v>
      </c>
      <c r="H279" s="46"/>
    </row>
    <row r="280" spans="2:8" ht="12.75">
      <c r="B280" s="41"/>
      <c r="C280" s="61"/>
      <c r="D280" s="63"/>
      <c r="E280" s="35"/>
      <c r="F280" s="56"/>
      <c r="G280" s="85"/>
      <c r="H280" s="46"/>
    </row>
    <row r="281" spans="2:8" ht="12.75">
      <c r="B281" s="41">
        <v>1718</v>
      </c>
      <c r="C281" s="61" t="s">
        <v>88</v>
      </c>
      <c r="D281" s="63"/>
      <c r="E281" s="35"/>
      <c r="F281" s="56" t="s">
        <v>389</v>
      </c>
      <c r="G281" s="85">
        <v>41479.91</v>
      </c>
      <c r="H281" s="46">
        <f>G281+G282</f>
        <v>43673.79</v>
      </c>
    </row>
    <row r="282" spans="2:8" ht="12.75">
      <c r="B282" s="137"/>
      <c r="C282" s="65" t="s">
        <v>89</v>
      </c>
      <c r="D282" s="63"/>
      <c r="E282" s="24"/>
      <c r="F282" s="25" t="s">
        <v>390</v>
      </c>
      <c r="G282" s="28">
        <f>2012.73+181.15</f>
        <v>2193.88</v>
      </c>
      <c r="H282" s="26"/>
    </row>
    <row r="283" spans="2:8" ht="12.75">
      <c r="B283" s="140"/>
      <c r="C283" s="61"/>
      <c r="D283" s="145"/>
      <c r="E283" s="35"/>
      <c r="F283" s="56"/>
      <c r="G283" s="85"/>
      <c r="H283" s="46"/>
    </row>
    <row r="284" spans="2:8" ht="12.75">
      <c r="B284" s="41">
        <v>2191</v>
      </c>
      <c r="C284" s="61" t="s">
        <v>90</v>
      </c>
      <c r="D284" s="63"/>
      <c r="E284" s="35"/>
      <c r="F284" s="56" t="s">
        <v>261</v>
      </c>
      <c r="G284" s="85">
        <v>21899.63</v>
      </c>
      <c r="H284" s="46">
        <f>G284+G285</f>
        <v>23644.39</v>
      </c>
    </row>
    <row r="285" spans="2:8" ht="12.75">
      <c r="B285" s="41"/>
      <c r="C285" s="61" t="s">
        <v>91</v>
      </c>
      <c r="D285" s="63"/>
      <c r="E285" s="35"/>
      <c r="F285" s="56" t="s">
        <v>272</v>
      </c>
      <c r="G285" s="85">
        <f>1600.7+144.06</f>
        <v>1744.76</v>
      </c>
      <c r="H285" s="46"/>
    </row>
    <row r="286" spans="2:8" ht="12.75">
      <c r="B286" s="41"/>
      <c r="C286" s="61"/>
      <c r="D286" s="145"/>
      <c r="E286" s="35"/>
      <c r="F286" s="56"/>
      <c r="G286" s="85"/>
      <c r="H286" s="46"/>
    </row>
    <row r="287" spans="2:8" ht="12.75">
      <c r="B287" s="41"/>
      <c r="C287" s="61"/>
      <c r="D287" s="145"/>
      <c r="E287" s="35"/>
      <c r="F287" s="56"/>
      <c r="G287" s="85"/>
      <c r="H287" s="46"/>
    </row>
    <row r="288" spans="2:8" ht="12.75">
      <c r="B288" s="41">
        <v>2486</v>
      </c>
      <c r="C288" s="61" t="s">
        <v>100</v>
      </c>
      <c r="D288" s="63"/>
      <c r="E288" s="35"/>
      <c r="F288" s="56" t="s">
        <v>279</v>
      </c>
      <c r="G288" s="85">
        <v>16748.11</v>
      </c>
      <c r="H288" s="46">
        <f>G288+G289</f>
        <v>17822.05</v>
      </c>
    </row>
    <row r="289" spans="2:8" ht="12.75">
      <c r="B289" s="41"/>
      <c r="C289" s="61" t="s">
        <v>101</v>
      </c>
      <c r="D289" s="63"/>
      <c r="E289" s="35"/>
      <c r="F289" s="56" t="s">
        <v>280</v>
      </c>
      <c r="G289" s="85">
        <f>985.27+88.67</f>
        <v>1073.94</v>
      </c>
      <c r="H289" s="46"/>
    </row>
    <row r="290" spans="2:8" ht="13.5" thickBot="1">
      <c r="B290" s="146"/>
      <c r="C290" s="147"/>
      <c r="D290" s="148"/>
      <c r="E290" s="149"/>
      <c r="F290" s="150"/>
      <c r="G290" s="151"/>
      <c r="H290" s="152"/>
    </row>
    <row r="291" spans="2:8" ht="13.5" thickBot="1">
      <c r="B291" s="153"/>
      <c r="C291" s="69" t="s">
        <v>92</v>
      </c>
      <c r="D291" s="70"/>
      <c r="E291" s="71"/>
      <c r="F291" s="72"/>
      <c r="G291" s="73">
        <f>SUM(G11:G290)</f>
        <v>4586158.329999996</v>
      </c>
      <c r="H291" s="126">
        <f>SUM(H11:H290)</f>
        <v>4586158.33</v>
      </c>
    </row>
    <row r="292" spans="2:8" ht="12.75">
      <c r="B292" s="9"/>
      <c r="C292" s="3"/>
      <c r="D292" s="3"/>
      <c r="E292" s="4"/>
      <c r="F292" s="5"/>
      <c r="G292" s="5"/>
      <c r="H292" s="74"/>
    </row>
    <row r="293" spans="2:8" ht="12.75">
      <c r="B293" s="9"/>
      <c r="C293" s="3"/>
      <c r="D293" s="3"/>
      <c r="E293" s="4"/>
      <c r="F293" s="5"/>
      <c r="G293" s="5" t="s">
        <v>93</v>
      </c>
      <c r="H293" s="30"/>
    </row>
    <row r="294" spans="2:8" ht="12.75">
      <c r="B294" s="9"/>
      <c r="C294" s="3"/>
      <c r="D294" s="4"/>
      <c r="E294" s="5"/>
      <c r="F294" s="5"/>
      <c r="G294" s="5" t="s">
        <v>391</v>
      </c>
      <c r="H294" s="3"/>
    </row>
    <row r="295" spans="1:8" ht="12.75">
      <c r="A295" s="1" t="s">
        <v>2</v>
      </c>
      <c r="B295" s="1"/>
      <c r="C295" s="1"/>
      <c r="D295" s="3" t="s">
        <v>95</v>
      </c>
      <c r="E295" s="3"/>
      <c r="F295" s="3"/>
      <c r="G295" s="30"/>
      <c r="H295" s="3"/>
    </row>
    <row r="296" spans="1:8" ht="12.75">
      <c r="A296" s="1" t="s">
        <v>1</v>
      </c>
      <c r="B296" s="1"/>
      <c r="C296" s="1"/>
      <c r="D296" s="3"/>
      <c r="E296" s="3"/>
      <c r="F296" s="3"/>
      <c r="G296" s="30"/>
      <c r="H296" s="30"/>
    </row>
    <row r="297" spans="1:8" ht="12.75">
      <c r="A297" s="1"/>
      <c r="B297" s="1"/>
      <c r="C297" s="1"/>
      <c r="D297" s="3"/>
      <c r="E297" s="3"/>
      <c r="F297" s="3"/>
      <c r="G297" s="30"/>
      <c r="H297" s="30"/>
    </row>
    <row r="298" spans="1:8" ht="12.75">
      <c r="A298" s="1"/>
      <c r="B298" s="1"/>
      <c r="C298" s="1"/>
      <c r="D298" s="3"/>
      <c r="E298" s="3"/>
      <c r="F298" s="3"/>
      <c r="G298" s="30"/>
      <c r="H298" s="30"/>
    </row>
    <row r="299" spans="1:8" ht="12.75">
      <c r="A299" s="3"/>
      <c r="B299" s="9"/>
      <c r="C299" s="3"/>
      <c r="D299" s="3"/>
      <c r="E299" s="3"/>
      <c r="F299" s="3"/>
      <c r="G299" s="3"/>
      <c r="H299" s="30"/>
    </row>
    <row r="300" spans="1:8" ht="12.75">
      <c r="A300" s="4"/>
      <c r="B300" s="7"/>
      <c r="C300" s="8"/>
      <c r="D300" s="8" t="s">
        <v>217</v>
      </c>
      <c r="E300" s="8"/>
      <c r="F300" s="1"/>
      <c r="G300" s="5"/>
      <c r="H300" s="74"/>
    </row>
    <row r="301" spans="1:8" ht="12.75">
      <c r="A301" s="4"/>
      <c r="B301" s="7"/>
      <c r="C301" s="8"/>
      <c r="D301" s="8" t="s">
        <v>392</v>
      </c>
      <c r="E301" s="8"/>
      <c r="F301" s="3"/>
      <c r="G301" s="5"/>
      <c r="H301" s="74"/>
    </row>
    <row r="302" spans="1:8" ht="12.75">
      <c r="A302" s="4"/>
      <c r="B302" s="7"/>
      <c r="C302" s="8"/>
      <c r="D302" s="8"/>
      <c r="E302" s="8"/>
      <c r="F302" s="3"/>
      <c r="G302" s="5"/>
      <c r="H302" s="74"/>
    </row>
    <row r="303" spans="1:8" ht="12.75">
      <c r="A303" s="3"/>
      <c r="B303" s="9"/>
      <c r="C303" s="3"/>
      <c r="D303" s="3"/>
      <c r="E303" s="4"/>
      <c r="F303" s="5"/>
      <c r="G303" s="5" t="s">
        <v>123</v>
      </c>
      <c r="H303" s="74"/>
    </row>
    <row r="304" spans="1:8" ht="12.75">
      <c r="A304" s="3"/>
      <c r="B304" s="2" t="s">
        <v>3</v>
      </c>
      <c r="C304" s="1"/>
      <c r="D304" s="4" t="s">
        <v>125</v>
      </c>
      <c r="E304" s="4"/>
      <c r="F304" s="5"/>
      <c r="G304" s="5"/>
      <c r="H304" s="74"/>
    </row>
    <row r="305" spans="1:8" ht="13.5" thickBot="1">
      <c r="A305" s="3"/>
      <c r="B305" s="9"/>
      <c r="C305" s="3"/>
      <c r="D305" s="3"/>
      <c r="E305" s="4"/>
      <c r="F305" s="5"/>
      <c r="G305" s="5"/>
      <c r="H305" s="74"/>
    </row>
    <row r="306" spans="1:8" ht="27.75" customHeight="1" thickBot="1">
      <c r="A306" s="10" t="s">
        <v>4</v>
      </c>
      <c r="B306" s="75" t="s">
        <v>96</v>
      </c>
      <c r="C306" s="10" t="s">
        <v>97</v>
      </c>
      <c r="D306" s="11" t="s">
        <v>6</v>
      </c>
      <c r="E306" s="12" t="s">
        <v>7</v>
      </c>
      <c r="F306" s="13" t="s">
        <v>8</v>
      </c>
      <c r="G306" s="14" t="s">
        <v>9</v>
      </c>
      <c r="H306" s="15" t="s">
        <v>10</v>
      </c>
    </row>
    <row r="307" spans="1:8" ht="12.75">
      <c r="A307" s="66"/>
      <c r="B307" s="36" t="s">
        <v>393</v>
      </c>
      <c r="C307" s="76" t="s">
        <v>394</v>
      </c>
      <c r="D307" s="17"/>
      <c r="E307" s="29"/>
      <c r="F307" s="25" t="s">
        <v>395</v>
      </c>
      <c r="G307" s="56">
        <v>46483.61</v>
      </c>
      <c r="H307" s="154">
        <f>G307+G308+G309</f>
        <v>46483.61</v>
      </c>
    </row>
    <row r="308" spans="1:8" ht="12.75">
      <c r="A308" s="66"/>
      <c r="B308" s="36"/>
      <c r="C308" s="43" t="s">
        <v>58</v>
      </c>
      <c r="D308" s="17"/>
      <c r="E308" s="24"/>
      <c r="F308" s="56"/>
      <c r="G308" s="56"/>
      <c r="H308" s="46"/>
    </row>
    <row r="309" spans="1:8" ht="13.5" thickBot="1">
      <c r="A309" s="66"/>
      <c r="B309" s="36"/>
      <c r="C309" s="33"/>
      <c r="D309" s="34"/>
      <c r="E309" s="35"/>
      <c r="F309" s="56"/>
      <c r="G309" s="56"/>
      <c r="H309" s="46"/>
    </row>
    <row r="310" spans="1:8" ht="13.5" thickBot="1">
      <c r="A310" s="77"/>
      <c r="B310" s="78"/>
      <c r="C310" s="79"/>
      <c r="D310" s="80"/>
      <c r="E310" s="81"/>
      <c r="F310" s="82"/>
      <c r="G310" s="82">
        <f>SUM(G307:G309)</f>
        <v>46483.61</v>
      </c>
      <c r="H310" s="83">
        <f>SUM(H307:H309)</f>
        <v>46483.61</v>
      </c>
    </row>
    <row r="311" spans="1:8" ht="12.75">
      <c r="A311" s="102"/>
      <c r="B311" s="103"/>
      <c r="C311" s="104"/>
      <c r="D311" s="123"/>
      <c r="E311" s="124"/>
      <c r="F311" s="105"/>
      <c r="G311" s="105"/>
      <c r="H311" s="87"/>
    </row>
    <row r="312" spans="1:8" ht="12.75">
      <c r="A312" s="3"/>
      <c r="B312" s="9"/>
      <c r="C312" s="3"/>
      <c r="D312" s="3"/>
      <c r="E312" s="3"/>
      <c r="F312" s="3"/>
      <c r="G312" s="3"/>
      <c r="H312" s="3"/>
    </row>
    <row r="313" spans="1:8" ht="12.75">
      <c r="A313" s="4"/>
      <c r="B313" s="7"/>
      <c r="C313" s="8"/>
      <c r="D313" s="8" t="s">
        <v>217</v>
      </c>
      <c r="E313" s="8"/>
      <c r="F313" s="1"/>
      <c r="G313" s="5"/>
      <c r="H313" s="74"/>
    </row>
    <row r="314" spans="1:8" ht="12.75">
      <c r="A314" s="4"/>
      <c r="B314" s="7"/>
      <c r="C314" s="8"/>
      <c r="D314" s="8" t="s">
        <v>392</v>
      </c>
      <c r="E314" s="8"/>
      <c r="F314" s="3"/>
      <c r="G314" s="5"/>
      <c r="H314" s="74"/>
    </row>
    <row r="315" spans="1:8" ht="12.75">
      <c r="A315" s="3"/>
      <c r="B315" s="9"/>
      <c r="C315" s="3"/>
      <c r="D315" s="3"/>
      <c r="E315" s="4"/>
      <c r="F315" s="5"/>
      <c r="G315" s="5" t="s">
        <v>123</v>
      </c>
      <c r="H315" s="74"/>
    </row>
    <row r="316" spans="1:8" ht="12.75">
      <c r="A316" s="3"/>
      <c r="B316" s="2" t="s">
        <v>3</v>
      </c>
      <c r="C316" s="1"/>
      <c r="D316" s="4" t="s">
        <v>125</v>
      </c>
      <c r="E316" s="4"/>
      <c r="F316" s="5"/>
      <c r="G316" s="5"/>
      <c r="H316" s="74"/>
    </row>
    <row r="317" spans="1:8" ht="13.5" thickBot="1">
      <c r="A317" s="3"/>
      <c r="B317" s="9"/>
      <c r="C317" s="3"/>
      <c r="D317" s="3"/>
      <c r="E317" s="4"/>
      <c r="F317" s="5"/>
      <c r="G317" s="5"/>
      <c r="H317" s="74"/>
    </row>
    <row r="318" spans="1:8" ht="29.25" customHeight="1" thickBot="1">
      <c r="A318" s="10" t="s">
        <v>4</v>
      </c>
      <c r="B318" s="75" t="s">
        <v>96</v>
      </c>
      <c r="C318" s="10" t="s">
        <v>97</v>
      </c>
      <c r="D318" s="11" t="s">
        <v>6</v>
      </c>
      <c r="E318" s="12" t="s">
        <v>7</v>
      </c>
      <c r="F318" s="13" t="s">
        <v>8</v>
      </c>
      <c r="G318" s="14" t="s">
        <v>9</v>
      </c>
      <c r="H318" s="15" t="s">
        <v>10</v>
      </c>
    </row>
    <row r="319" spans="1:8" ht="12.75">
      <c r="A319" s="29"/>
      <c r="B319" s="22" t="s">
        <v>126</v>
      </c>
      <c r="C319" s="27" t="s">
        <v>118</v>
      </c>
      <c r="D319" s="17"/>
      <c r="E319" s="29"/>
      <c r="F319" s="56" t="s">
        <v>395</v>
      </c>
      <c r="G319" s="85">
        <v>91808.1</v>
      </c>
      <c r="H319" s="26">
        <f>G319+G320+G321</f>
        <v>203012</v>
      </c>
    </row>
    <row r="320" spans="1:8" ht="12.75">
      <c r="A320" s="55"/>
      <c r="B320" s="36"/>
      <c r="C320" s="33"/>
      <c r="D320" s="34"/>
      <c r="E320" s="35"/>
      <c r="F320" s="25" t="s">
        <v>385</v>
      </c>
      <c r="G320" s="28">
        <v>111203.9</v>
      </c>
      <c r="H320" s="46"/>
    </row>
    <row r="321" spans="1:8" ht="13.5" thickBot="1">
      <c r="A321" s="66"/>
      <c r="B321" s="36"/>
      <c r="C321" s="33"/>
      <c r="D321" s="34"/>
      <c r="E321" s="35"/>
      <c r="F321" s="56"/>
      <c r="G321" s="85"/>
      <c r="H321" s="46"/>
    </row>
    <row r="322" spans="1:8" ht="13.5" thickBot="1">
      <c r="A322" s="77" t="s">
        <v>95</v>
      </c>
      <c r="B322" s="78"/>
      <c r="C322" s="79"/>
      <c r="D322" s="80"/>
      <c r="E322" s="81"/>
      <c r="F322" s="82"/>
      <c r="G322" s="82">
        <f>SUM(G319:G321)</f>
        <v>203012</v>
      </c>
      <c r="H322" s="83">
        <f>SUM(H319:H321)</f>
        <v>203012</v>
      </c>
    </row>
    <row r="323" spans="1:8" ht="12.75">
      <c r="A323" s="102"/>
      <c r="B323" s="103"/>
      <c r="C323" s="104"/>
      <c r="D323" s="123"/>
      <c r="E323" s="124"/>
      <c r="F323" s="105"/>
      <c r="G323" s="105"/>
      <c r="H323" s="87"/>
    </row>
    <row r="324" spans="1:8" ht="12.75">
      <c r="A324" s="4"/>
      <c r="B324" s="7"/>
      <c r="C324" s="8"/>
      <c r="D324" s="8" t="s">
        <v>217</v>
      </c>
      <c r="E324" s="8"/>
      <c r="F324" s="1" t="s">
        <v>95</v>
      </c>
      <c r="G324" s="5"/>
      <c r="H324" s="74"/>
    </row>
    <row r="325" spans="1:8" ht="12.75">
      <c r="A325" s="4"/>
      <c r="B325" s="7"/>
      <c r="C325" s="8"/>
      <c r="D325" s="8" t="s">
        <v>392</v>
      </c>
      <c r="E325" s="8"/>
      <c r="F325" s="3"/>
      <c r="G325" s="5"/>
      <c r="H325" s="74"/>
    </row>
    <row r="326" spans="1:8" ht="12.75">
      <c r="A326" s="3"/>
      <c r="B326" s="9"/>
      <c r="C326" s="3"/>
      <c r="D326" s="3"/>
      <c r="E326" s="4"/>
      <c r="F326" s="5"/>
      <c r="G326" s="5" t="s">
        <v>123</v>
      </c>
      <c r="H326" s="74"/>
    </row>
    <row r="327" spans="1:8" ht="12.75">
      <c r="A327" s="3"/>
      <c r="B327" s="2" t="s">
        <v>3</v>
      </c>
      <c r="C327" s="1"/>
      <c r="D327" s="4" t="s">
        <v>396</v>
      </c>
      <c r="E327" s="4"/>
      <c r="F327" s="5"/>
      <c r="G327" s="5"/>
      <c r="H327" s="74"/>
    </row>
    <row r="328" spans="1:8" ht="13.5" thickBot="1">
      <c r="A328" s="3"/>
      <c r="B328" s="9"/>
      <c r="C328" s="3"/>
      <c r="D328" s="3"/>
      <c r="E328" s="4"/>
      <c r="F328" s="5"/>
      <c r="G328" s="5"/>
      <c r="H328" s="74"/>
    </row>
    <row r="329" spans="1:8" ht="27" customHeight="1" thickBot="1">
      <c r="A329" s="10" t="s">
        <v>4</v>
      </c>
      <c r="B329" s="75" t="s">
        <v>96</v>
      </c>
      <c r="C329" s="10" t="s">
        <v>97</v>
      </c>
      <c r="D329" s="11" t="s">
        <v>6</v>
      </c>
      <c r="E329" s="12" t="s">
        <v>7</v>
      </c>
      <c r="F329" s="13" t="s">
        <v>8</v>
      </c>
      <c r="G329" s="14" t="s">
        <v>9</v>
      </c>
      <c r="H329" s="15" t="s">
        <v>10</v>
      </c>
    </row>
    <row r="330" spans="1:8" ht="12.75">
      <c r="A330" s="66"/>
      <c r="B330" s="36" t="s">
        <v>397</v>
      </c>
      <c r="C330" s="76" t="s">
        <v>398</v>
      </c>
      <c r="D330" s="17"/>
      <c r="E330" s="29"/>
      <c r="F330" s="25" t="s">
        <v>399</v>
      </c>
      <c r="G330" s="19">
        <v>60000</v>
      </c>
      <c r="H330" s="154">
        <f>G330+G331+G332</f>
        <v>60000</v>
      </c>
    </row>
    <row r="331" spans="1:8" ht="12.75">
      <c r="A331" s="66"/>
      <c r="B331" s="36"/>
      <c r="C331" s="43" t="s">
        <v>400</v>
      </c>
      <c r="D331" s="17"/>
      <c r="E331" s="24"/>
      <c r="F331" s="56"/>
      <c r="G331" s="56"/>
      <c r="H331" s="46"/>
    </row>
    <row r="332" spans="1:8" ht="13.5" thickBot="1">
      <c r="A332" s="66"/>
      <c r="B332" s="36"/>
      <c r="C332" s="33"/>
      <c r="D332" s="34"/>
      <c r="E332" s="35"/>
      <c r="F332" s="56"/>
      <c r="G332" s="56"/>
      <c r="H332" s="46"/>
    </row>
    <row r="333" spans="1:8" ht="13.5" thickBot="1">
      <c r="A333" s="77"/>
      <c r="B333" s="78"/>
      <c r="C333" s="79"/>
      <c r="D333" s="80"/>
      <c r="E333" s="81"/>
      <c r="F333" s="82"/>
      <c r="G333" s="82">
        <f>SUM(G330:G332)</f>
        <v>60000</v>
      </c>
      <c r="H333" s="83">
        <f>SUM(H330:H332)</f>
        <v>60000</v>
      </c>
    </row>
    <row r="334" spans="1:8" ht="12.75">
      <c r="A334" s="3"/>
      <c r="B334" s="9"/>
      <c r="C334" s="3"/>
      <c r="D334" s="3"/>
      <c r="E334" s="3"/>
      <c r="F334" s="3"/>
      <c r="G334" s="3"/>
      <c r="H334" s="3"/>
    </row>
    <row r="335" spans="1:8" ht="12.75">
      <c r="A335" s="4"/>
      <c r="B335" s="7"/>
      <c r="C335" s="8"/>
      <c r="D335" s="131"/>
      <c r="E335" s="131" t="s">
        <v>217</v>
      </c>
      <c r="F335" s="131"/>
      <c r="G335" s="5"/>
      <c r="H335" s="74"/>
    </row>
    <row r="336" spans="1:8" ht="12.75">
      <c r="A336" s="4"/>
      <c r="B336" s="7"/>
      <c r="C336" s="8"/>
      <c r="D336" s="8" t="s">
        <v>392</v>
      </c>
      <c r="E336" s="8"/>
      <c r="F336" s="3"/>
      <c r="G336" s="5"/>
      <c r="H336" s="74"/>
    </row>
    <row r="337" spans="1:8" ht="12.75">
      <c r="A337" s="3"/>
      <c r="B337" s="9"/>
      <c r="C337" s="3"/>
      <c r="D337" s="3"/>
      <c r="E337" s="4"/>
      <c r="F337" s="5"/>
      <c r="G337" s="5" t="s">
        <v>123</v>
      </c>
      <c r="H337" s="74"/>
    </row>
    <row r="338" spans="1:8" ht="12.75">
      <c r="A338" s="3"/>
      <c r="B338" s="2" t="s">
        <v>3</v>
      </c>
      <c r="C338" s="1"/>
      <c r="D338" s="4" t="s">
        <v>127</v>
      </c>
      <c r="E338" s="4"/>
      <c r="F338" s="5"/>
      <c r="G338" s="5"/>
      <c r="H338" s="74"/>
    </row>
    <row r="339" spans="1:8" ht="13.5" thickBot="1">
      <c r="A339" s="3"/>
      <c r="B339" s="9"/>
      <c r="C339" s="3"/>
      <c r="D339" s="3"/>
      <c r="E339" s="4"/>
      <c r="F339" s="5"/>
      <c r="G339" s="5"/>
      <c r="H339" s="74"/>
    </row>
    <row r="340" spans="1:8" ht="22.5" customHeight="1" thickBot="1">
      <c r="A340" s="10" t="s">
        <v>4</v>
      </c>
      <c r="B340" s="75" t="s">
        <v>96</v>
      </c>
      <c r="C340" s="10" t="s">
        <v>97</v>
      </c>
      <c r="D340" s="11" t="s">
        <v>6</v>
      </c>
      <c r="E340" s="12" t="s">
        <v>7</v>
      </c>
      <c r="F340" s="13" t="s">
        <v>8</v>
      </c>
      <c r="G340" s="14" t="s">
        <v>9</v>
      </c>
      <c r="H340" s="15" t="s">
        <v>10</v>
      </c>
    </row>
    <row r="341" spans="1:8" ht="12.75">
      <c r="A341" s="29"/>
      <c r="B341" s="22" t="s">
        <v>401</v>
      </c>
      <c r="C341" s="27" t="s">
        <v>118</v>
      </c>
      <c r="D341" s="17"/>
      <c r="E341" s="29"/>
      <c r="F341" s="25" t="s">
        <v>121</v>
      </c>
      <c r="G341" s="28">
        <v>17714.75</v>
      </c>
      <c r="H341" s="26">
        <f>G341+G342</f>
        <v>23106.86</v>
      </c>
    </row>
    <row r="342" spans="1:8" ht="12.75">
      <c r="A342" s="55"/>
      <c r="B342" s="36" t="s">
        <v>128</v>
      </c>
      <c r="C342" s="33"/>
      <c r="D342" s="34"/>
      <c r="E342" s="35"/>
      <c r="F342" s="25" t="s">
        <v>402</v>
      </c>
      <c r="G342" s="28">
        <v>5392.11</v>
      </c>
      <c r="H342" s="46"/>
    </row>
    <row r="343" spans="1:8" ht="12.75">
      <c r="A343" s="66"/>
      <c r="B343" s="36"/>
      <c r="C343" s="33"/>
      <c r="D343" s="34"/>
      <c r="E343" s="35"/>
      <c r="F343" s="25"/>
      <c r="G343" s="28"/>
      <c r="H343" s="46"/>
    </row>
    <row r="344" spans="1:8" ht="13.5" thickBot="1">
      <c r="A344" s="66"/>
      <c r="B344" s="36"/>
      <c r="C344" s="33"/>
      <c r="D344" s="34"/>
      <c r="E344" s="35"/>
      <c r="F344" s="25"/>
      <c r="G344" s="28"/>
      <c r="H344" s="46"/>
    </row>
    <row r="345" spans="1:8" ht="13.5" thickBot="1">
      <c r="A345" s="77" t="s">
        <v>95</v>
      </c>
      <c r="B345" s="78"/>
      <c r="C345" s="79"/>
      <c r="D345" s="80"/>
      <c r="E345" s="81"/>
      <c r="F345" s="82"/>
      <c r="G345" s="82">
        <f>SUM(G341:G344)</f>
        <v>23106.86</v>
      </c>
      <c r="H345" s="83">
        <f>SUM(H341:H344)</f>
        <v>23106.86</v>
      </c>
    </row>
    <row r="346" spans="1:8" ht="12.75">
      <c r="A346" s="3"/>
      <c r="B346" s="9"/>
      <c r="C346" s="3"/>
      <c r="D346" s="3"/>
      <c r="E346" s="3"/>
      <c r="F346" s="3"/>
      <c r="G346" s="3"/>
      <c r="H346" s="3"/>
    </row>
    <row r="347" spans="1:8" ht="12.75">
      <c r="A347" s="4"/>
      <c r="B347" s="7"/>
      <c r="C347" s="8"/>
      <c r="D347" s="8" t="s">
        <v>217</v>
      </c>
      <c r="E347" s="8"/>
      <c r="F347" s="1"/>
      <c r="G347" s="5"/>
      <c r="H347" s="74"/>
    </row>
    <row r="348" spans="1:8" ht="12.75">
      <c r="A348" s="4"/>
      <c r="B348" s="7"/>
      <c r="C348" s="8"/>
      <c r="D348" s="8" t="s">
        <v>392</v>
      </c>
      <c r="E348" s="8"/>
      <c r="F348" s="3"/>
      <c r="G348" s="5"/>
      <c r="H348" s="74"/>
    </row>
    <row r="349" spans="1:8" ht="12.75">
      <c r="A349" s="3"/>
      <c r="B349" s="9"/>
      <c r="C349" s="3"/>
      <c r="D349" s="3"/>
      <c r="E349" s="4"/>
      <c r="F349" s="5"/>
      <c r="G349" s="5" t="s">
        <v>123</v>
      </c>
      <c r="H349" s="74"/>
    </row>
    <row r="350" spans="1:8" ht="12.75">
      <c r="A350" s="3"/>
      <c r="B350" s="2" t="s">
        <v>3</v>
      </c>
      <c r="C350" s="1"/>
      <c r="D350" s="4" t="s">
        <v>403</v>
      </c>
      <c r="E350" s="4"/>
      <c r="F350" s="5"/>
      <c r="G350" s="5"/>
      <c r="H350" s="74"/>
    </row>
    <row r="351" spans="1:8" ht="13.5" thickBot="1">
      <c r="A351" s="3"/>
      <c r="B351" s="2"/>
      <c r="C351" s="1"/>
      <c r="D351" s="4"/>
      <c r="E351" s="4"/>
      <c r="F351" s="5"/>
      <c r="G351" s="5"/>
      <c r="H351" s="74"/>
    </row>
    <row r="352" spans="1:8" ht="24" customHeight="1" thickBot="1">
      <c r="A352" s="10" t="s">
        <v>4</v>
      </c>
      <c r="B352" s="75" t="s">
        <v>96</v>
      </c>
      <c r="C352" s="10" t="s">
        <v>97</v>
      </c>
      <c r="D352" s="11" t="s">
        <v>6</v>
      </c>
      <c r="E352" s="12" t="s">
        <v>7</v>
      </c>
      <c r="F352" s="13" t="s">
        <v>8</v>
      </c>
      <c r="G352" s="14" t="s">
        <v>9</v>
      </c>
      <c r="H352" s="15" t="s">
        <v>10</v>
      </c>
    </row>
    <row r="353" spans="1:8" ht="12.75">
      <c r="A353" s="29"/>
      <c r="B353" s="22" t="s">
        <v>119</v>
      </c>
      <c r="C353" s="27" t="s">
        <v>118</v>
      </c>
      <c r="D353" s="17"/>
      <c r="E353" s="29"/>
      <c r="F353" s="56" t="s">
        <v>404</v>
      </c>
      <c r="G353" s="85">
        <v>2787.27</v>
      </c>
      <c r="H353" s="26">
        <f>G353+G354+G355</f>
        <v>2787.27</v>
      </c>
    </row>
    <row r="354" spans="1:8" ht="12.75">
      <c r="A354" s="55"/>
      <c r="B354" s="36"/>
      <c r="C354" s="33"/>
      <c r="D354" s="34"/>
      <c r="E354" s="35"/>
      <c r="F354" s="25"/>
      <c r="G354" s="28"/>
      <c r="H354" s="46"/>
    </row>
    <row r="355" spans="1:8" ht="13.5" thickBot="1">
      <c r="A355" s="66"/>
      <c r="B355" s="36"/>
      <c r="C355" s="33"/>
      <c r="D355" s="34"/>
      <c r="E355" s="35"/>
      <c r="F355" s="56"/>
      <c r="G355" s="85"/>
      <c r="H355" s="46"/>
    </row>
    <row r="356" spans="1:8" ht="13.5" thickBot="1">
      <c r="A356" s="77" t="s">
        <v>95</v>
      </c>
      <c r="B356" s="78"/>
      <c r="C356" s="79"/>
      <c r="D356" s="80"/>
      <c r="E356" s="81"/>
      <c r="F356" s="82"/>
      <c r="G356" s="82">
        <f>SUM(G353:G355)</f>
        <v>2787.27</v>
      </c>
      <c r="H356" s="83">
        <f>SUM(H353:H355)</f>
        <v>2787.27</v>
      </c>
    </row>
    <row r="357" spans="1:8" ht="12.75">
      <c r="A357" s="3"/>
      <c r="B357" s="9"/>
      <c r="C357" s="3"/>
      <c r="D357" s="3"/>
      <c r="E357" s="3"/>
      <c r="F357" s="3"/>
      <c r="G357" s="3"/>
      <c r="H357" s="3"/>
    </row>
    <row r="358" spans="1:8" ht="12.75">
      <c r="A358" s="3"/>
      <c r="B358" s="9"/>
      <c r="C358" s="3"/>
      <c r="D358" s="3"/>
      <c r="E358" s="3"/>
      <c r="F358" s="3"/>
      <c r="G358" s="3"/>
      <c r="H358" s="3"/>
    </row>
    <row r="359" spans="1:8" ht="12.75">
      <c r="A359" s="4"/>
      <c r="B359" s="7"/>
      <c r="C359" s="8"/>
      <c r="D359" s="8" t="s">
        <v>217</v>
      </c>
      <c r="E359" s="8"/>
      <c r="F359" s="1"/>
      <c r="G359" s="5"/>
      <c r="H359" s="74"/>
    </row>
    <row r="360" spans="1:8" ht="12.75">
      <c r="A360" s="4"/>
      <c r="B360" s="7"/>
      <c r="C360" s="8"/>
      <c r="D360" s="8" t="s">
        <v>392</v>
      </c>
      <c r="E360" s="8"/>
      <c r="F360" s="3"/>
      <c r="G360" s="5"/>
      <c r="H360" s="74"/>
    </row>
    <row r="361" spans="1:8" ht="12.75">
      <c r="A361" s="3"/>
      <c r="B361" s="9"/>
      <c r="C361" s="3"/>
      <c r="D361" s="3"/>
      <c r="E361" s="4"/>
      <c r="F361" s="5"/>
      <c r="G361" s="5" t="s">
        <v>123</v>
      </c>
      <c r="H361" s="74"/>
    </row>
    <row r="362" spans="1:8" ht="12.75">
      <c r="A362" s="3"/>
      <c r="B362" s="2" t="s">
        <v>3</v>
      </c>
      <c r="C362" s="1"/>
      <c r="D362" s="4" t="s">
        <v>98</v>
      </c>
      <c r="E362" s="4"/>
      <c r="F362" s="5"/>
      <c r="G362" s="5"/>
      <c r="H362" s="74"/>
    </row>
    <row r="363" spans="1:8" ht="13.5" thickBot="1">
      <c r="A363" s="3"/>
      <c r="B363" s="9"/>
      <c r="C363" s="3"/>
      <c r="D363" s="3"/>
      <c r="E363" s="4"/>
      <c r="F363" s="5"/>
      <c r="G363" s="5"/>
      <c r="H363" s="74"/>
    </row>
    <row r="364" spans="1:8" ht="20.25" customHeight="1" thickBot="1">
      <c r="A364" s="10" t="s">
        <v>4</v>
      </c>
      <c r="B364" s="75" t="s">
        <v>96</v>
      </c>
      <c r="C364" s="10" t="s">
        <v>97</v>
      </c>
      <c r="D364" s="11" t="s">
        <v>6</v>
      </c>
      <c r="E364" s="12" t="s">
        <v>7</v>
      </c>
      <c r="F364" s="13" t="s">
        <v>8</v>
      </c>
      <c r="G364" s="14" t="s">
        <v>9</v>
      </c>
      <c r="H364" s="15" t="s">
        <v>10</v>
      </c>
    </row>
    <row r="365" spans="1:8" ht="12.75">
      <c r="A365" s="29"/>
      <c r="B365" s="22" t="s">
        <v>120</v>
      </c>
      <c r="C365" s="76" t="s">
        <v>99</v>
      </c>
      <c r="D365" s="17"/>
      <c r="E365" s="29"/>
      <c r="F365" s="56" t="s">
        <v>405</v>
      </c>
      <c r="G365" s="85">
        <v>90061.75</v>
      </c>
      <c r="H365" s="26">
        <f>G365+G366+G367+G368</f>
        <v>95338.03</v>
      </c>
    </row>
    <row r="366" spans="1:8" ht="12.75">
      <c r="A366" s="55"/>
      <c r="B366" s="36"/>
      <c r="C366" s="38"/>
      <c r="D366" s="17"/>
      <c r="E366" s="24"/>
      <c r="F366" s="56" t="s">
        <v>406</v>
      </c>
      <c r="G366" s="85">
        <v>121.27</v>
      </c>
      <c r="H366" s="46"/>
    </row>
    <row r="367" spans="1:8" ht="12.75">
      <c r="A367" s="66"/>
      <c r="B367" s="36"/>
      <c r="C367" s="33"/>
      <c r="D367" s="34"/>
      <c r="E367" s="35"/>
      <c r="F367" s="56" t="s">
        <v>407</v>
      </c>
      <c r="G367" s="85">
        <v>3497.26</v>
      </c>
      <c r="H367" s="46"/>
    </row>
    <row r="368" spans="1:8" ht="13.5" thickBot="1">
      <c r="A368" s="155"/>
      <c r="B368" s="156"/>
      <c r="C368" s="157"/>
      <c r="D368" s="158"/>
      <c r="E368" s="149"/>
      <c r="F368" s="56" t="s">
        <v>408</v>
      </c>
      <c r="G368" s="85">
        <v>1657.75</v>
      </c>
      <c r="H368" s="152"/>
    </row>
    <row r="369" spans="1:8" ht="13.5" thickBot="1">
      <c r="A369" s="155"/>
      <c r="B369" s="159"/>
      <c r="C369" s="160"/>
      <c r="D369" s="161"/>
      <c r="E369" s="162"/>
      <c r="F369" s="150"/>
      <c r="G369" s="150"/>
      <c r="H369" s="163"/>
    </row>
    <row r="370" spans="1:8" ht="13.5" thickBot="1">
      <c r="A370" s="77" t="s">
        <v>95</v>
      </c>
      <c r="B370" s="78"/>
      <c r="C370" s="79"/>
      <c r="D370" s="80"/>
      <c r="E370" s="81"/>
      <c r="F370" s="82"/>
      <c r="G370" s="82">
        <f>SUM(G365:G367)</f>
        <v>93680.28</v>
      </c>
      <c r="H370" s="83">
        <f>SUM(H365:H367)</f>
        <v>95338.03</v>
      </c>
    </row>
    <row r="371" spans="2:8" ht="12.75">
      <c r="B371" s="9"/>
      <c r="C371" s="3"/>
      <c r="D371" s="3"/>
      <c r="E371" s="84"/>
      <c r="F371" s="3"/>
      <c r="G371" s="30"/>
      <c r="H371" s="74"/>
    </row>
    <row r="372" spans="2:8" ht="12.75">
      <c r="B372" s="9"/>
      <c r="C372" s="3"/>
      <c r="D372" s="3"/>
      <c r="E372" s="84"/>
      <c r="F372" s="3"/>
      <c r="G372" s="30"/>
      <c r="H372" s="74"/>
    </row>
    <row r="373" spans="2:8" ht="12.75">
      <c r="B373" s="9"/>
      <c r="C373" s="3"/>
      <c r="D373" s="3"/>
      <c r="E373" s="5"/>
      <c r="F373" s="3"/>
      <c r="G373" s="30"/>
      <c r="H373" s="74"/>
    </row>
    <row r="374" spans="2:8" ht="12.75">
      <c r="B374" s="9"/>
      <c r="C374" s="3"/>
      <c r="D374" s="3"/>
      <c r="E374" s="5" t="s">
        <v>93</v>
      </c>
      <c r="F374" s="30"/>
      <c r="G374" s="30"/>
      <c r="H374" s="84"/>
    </row>
    <row r="375" spans="2:8" ht="12.75">
      <c r="B375" s="9"/>
      <c r="C375" s="3"/>
      <c r="D375" s="4"/>
      <c r="E375" s="5" t="s">
        <v>391</v>
      </c>
      <c r="F375" s="3"/>
      <c r="G375" s="3"/>
      <c r="H375" s="3"/>
    </row>
    <row r="376" spans="2:8" ht="12.75">
      <c r="B376" s="3"/>
      <c r="C376" s="3"/>
      <c r="D376" s="4"/>
      <c r="E376" s="3"/>
      <c r="F376" s="4"/>
      <c r="G376" s="3"/>
      <c r="H376" s="30"/>
    </row>
    <row r="377" spans="2:8" ht="12.75">
      <c r="B377" s="3"/>
      <c r="C377" s="3"/>
      <c r="E377" s="3"/>
      <c r="F377" s="1"/>
      <c r="G377" s="3"/>
      <c r="H377" s="164"/>
    </row>
    <row r="378" spans="2:8" ht="12.75">
      <c r="B378" s="3"/>
      <c r="C378" s="3"/>
      <c r="E378" s="3"/>
      <c r="F378" s="1"/>
      <c r="G378" s="3"/>
      <c r="H378" s="30"/>
    </row>
    <row r="379" spans="2:8" ht="12.75">
      <c r="B379" s="3"/>
      <c r="C379" s="3"/>
      <c r="D379" s="84"/>
      <c r="E379" s="3"/>
      <c r="F379" s="1"/>
      <c r="G379" s="3"/>
      <c r="H379" s="86"/>
    </row>
    <row r="380" spans="2:8" ht="12.75">
      <c r="B380" s="9"/>
      <c r="C380" s="3"/>
      <c r="D380" s="3"/>
      <c r="E380" s="5"/>
      <c r="F380" s="3"/>
      <c r="G380" s="3"/>
      <c r="H380" s="3"/>
    </row>
    <row r="381" spans="2:8" ht="12.75">
      <c r="B381" s="9"/>
      <c r="C381" s="3"/>
      <c r="D381" s="3"/>
      <c r="E381" s="5"/>
      <c r="F381" s="3"/>
      <c r="G381" s="3"/>
      <c r="H381" s="3"/>
    </row>
    <row r="382" spans="2:8" ht="12.75">
      <c r="B382" s="9"/>
      <c r="C382" s="3"/>
      <c r="D382" s="3"/>
      <c r="E382" s="84"/>
      <c r="F382" s="3"/>
      <c r="G382" s="3"/>
      <c r="H382" s="3"/>
    </row>
    <row r="383" spans="2:8" ht="12.75">
      <c r="B383" s="9"/>
      <c r="C383" s="3"/>
      <c r="D383" s="4"/>
      <c r="E383" s="3"/>
      <c r="F383" s="3"/>
      <c r="G383" s="3"/>
      <c r="H38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1"/>
  <sheetViews>
    <sheetView workbookViewId="0" topLeftCell="A205">
      <selection activeCell="D4" sqref="D4"/>
    </sheetView>
  </sheetViews>
  <sheetFormatPr defaultColWidth="9.140625" defaultRowHeight="12.75"/>
  <cols>
    <col min="1" max="1" width="2.8515625" style="3" customWidth="1"/>
    <col min="2" max="2" width="7.28125" style="9" customWidth="1"/>
    <col min="3" max="3" width="25.57421875" style="3" customWidth="1"/>
    <col min="4" max="4" width="29.8515625" style="3" customWidth="1"/>
    <col min="5" max="5" width="15.00390625" style="3" customWidth="1"/>
    <col min="6" max="6" width="20.140625" style="3" customWidth="1"/>
    <col min="7" max="7" width="14.28125" style="3" customWidth="1"/>
    <col min="8" max="8" width="14.8515625" style="3" customWidth="1"/>
    <col min="9" max="9" width="9.57421875" style="3" customWidth="1"/>
    <col min="10" max="10" width="13.421875" style="3" customWidth="1"/>
    <col min="11" max="11" width="10.28125" style="3" customWidth="1"/>
    <col min="12" max="12" width="13.7109375" style="3" customWidth="1"/>
    <col min="13" max="16384" width="9.140625" style="3" customWidth="1"/>
  </cols>
  <sheetData>
    <row r="1" spans="1:8" ht="12.75">
      <c r="A1" s="1" t="s">
        <v>2</v>
      </c>
      <c r="B1" s="2"/>
      <c r="C1" s="1"/>
      <c r="E1" s="4"/>
      <c r="F1" s="5"/>
      <c r="G1" s="5"/>
      <c r="H1" s="6"/>
    </row>
    <row r="2" spans="1:8" ht="12.75">
      <c r="A2" s="1" t="s">
        <v>1</v>
      </c>
      <c r="B2" s="2"/>
      <c r="C2" s="1"/>
      <c r="E2" s="4"/>
      <c r="F2" s="5"/>
      <c r="G2" s="5"/>
      <c r="H2" s="6"/>
    </row>
    <row r="3" spans="1:8" ht="12.75">
      <c r="A3" s="1"/>
      <c r="B3" s="2"/>
      <c r="C3" s="1"/>
      <c r="E3" s="4"/>
      <c r="F3" s="5"/>
      <c r="G3" s="5"/>
      <c r="H3" s="6"/>
    </row>
    <row r="4" spans="1:8" ht="12.75">
      <c r="A4" s="4"/>
      <c r="B4" s="7"/>
      <c r="C4" s="4"/>
      <c r="D4" s="4" t="s">
        <v>409</v>
      </c>
      <c r="E4" s="4"/>
      <c r="F4" s="5"/>
      <c r="G4" s="5"/>
      <c r="H4" s="6"/>
    </row>
    <row r="5" spans="1:8" ht="12.75">
      <c r="A5" s="1"/>
      <c r="B5" s="2"/>
      <c r="C5" s="1"/>
      <c r="D5" s="1"/>
      <c r="E5" s="4"/>
      <c r="F5" s="5"/>
      <c r="G5" s="5"/>
      <c r="H5" s="6"/>
    </row>
    <row r="6" spans="1:8" ht="12.75">
      <c r="A6" s="4"/>
      <c r="B6" s="7"/>
      <c r="C6" s="106"/>
      <c r="D6" s="107" t="s">
        <v>106</v>
      </c>
      <c r="E6" s="108" t="s">
        <v>107</v>
      </c>
      <c r="G6" s="5"/>
      <c r="H6" s="6"/>
    </row>
    <row r="7" spans="1:8" ht="12.75">
      <c r="A7" s="4"/>
      <c r="B7" s="7"/>
      <c r="C7" s="8"/>
      <c r="D7" s="8" t="s">
        <v>221</v>
      </c>
      <c r="E7" s="8"/>
      <c r="G7" s="5"/>
      <c r="H7" s="6"/>
    </row>
    <row r="8" spans="2:8" ht="12.75">
      <c r="B8" s="2" t="s">
        <v>3</v>
      </c>
      <c r="C8" s="1"/>
      <c r="E8" s="4"/>
      <c r="F8" s="5"/>
      <c r="G8" s="5" t="s">
        <v>130</v>
      </c>
      <c r="H8" s="6"/>
    </row>
    <row r="9" spans="5:8" ht="13.5" thickBot="1">
      <c r="E9" s="4"/>
      <c r="F9" s="5"/>
      <c r="G9" s="5"/>
      <c r="H9" s="6"/>
    </row>
    <row r="10" spans="1:8" ht="31.5" customHeight="1" thickBot="1">
      <c r="A10" s="10" t="s">
        <v>4</v>
      </c>
      <c r="B10" s="75" t="s">
        <v>108</v>
      </c>
      <c r="C10" s="10" t="s">
        <v>5</v>
      </c>
      <c r="D10" s="11"/>
      <c r="E10" s="12"/>
      <c r="F10" s="13" t="s">
        <v>8</v>
      </c>
      <c r="G10" s="14" t="s">
        <v>9</v>
      </c>
      <c r="H10" s="15" t="s">
        <v>10</v>
      </c>
    </row>
    <row r="11" spans="1:8" ht="12.75">
      <c r="A11" s="109"/>
      <c r="B11" s="110">
        <v>1956</v>
      </c>
      <c r="C11" s="16" t="s">
        <v>11</v>
      </c>
      <c r="D11" s="17"/>
      <c r="E11" s="18"/>
      <c r="F11" s="19" t="s">
        <v>131</v>
      </c>
      <c r="G11" s="94">
        <v>1323.49</v>
      </c>
      <c r="H11" s="20">
        <f>G11+G12+G13+G14+G15</f>
        <v>5577.71</v>
      </c>
    </row>
    <row r="12" spans="1:8" ht="12.75">
      <c r="A12" s="29"/>
      <c r="B12" s="22"/>
      <c r="C12" s="23" t="s">
        <v>12</v>
      </c>
      <c r="D12" s="17"/>
      <c r="E12" s="24"/>
      <c r="F12" s="25" t="s">
        <v>132</v>
      </c>
      <c r="G12" s="28">
        <v>2455.64</v>
      </c>
      <c r="H12" s="26"/>
    </row>
    <row r="13" spans="1:8" ht="12.75">
      <c r="A13" s="29"/>
      <c r="B13" s="22"/>
      <c r="C13" s="23"/>
      <c r="D13" s="17"/>
      <c r="E13" s="24"/>
      <c r="F13" s="25" t="s">
        <v>133</v>
      </c>
      <c r="G13" s="28">
        <v>617.29</v>
      </c>
      <c r="H13" s="26"/>
    </row>
    <row r="14" spans="1:8" ht="12.75">
      <c r="A14" s="29"/>
      <c r="B14" s="22"/>
      <c r="C14" s="23"/>
      <c r="D14" s="17"/>
      <c r="E14" s="24"/>
      <c r="F14" s="25" t="s">
        <v>134</v>
      </c>
      <c r="G14" s="28">
        <v>839.84</v>
      </c>
      <c r="H14" s="26"/>
    </row>
    <row r="15" spans="1:8" ht="12.75">
      <c r="A15" s="29"/>
      <c r="B15" s="22"/>
      <c r="C15" s="23"/>
      <c r="D15" s="17"/>
      <c r="E15" s="24"/>
      <c r="F15" s="25" t="s">
        <v>135</v>
      </c>
      <c r="G15" s="28">
        <v>341.45</v>
      </c>
      <c r="H15" s="26"/>
    </row>
    <row r="16" spans="1:8" ht="12.75">
      <c r="A16" s="29"/>
      <c r="B16" s="22"/>
      <c r="C16" s="23"/>
      <c r="D16" s="17"/>
      <c r="E16" s="24"/>
      <c r="F16" s="25"/>
      <c r="G16" s="28"/>
      <c r="H16" s="26"/>
    </row>
    <row r="17" spans="1:8" ht="12.75">
      <c r="A17" s="29"/>
      <c r="B17" s="22">
        <v>1958</v>
      </c>
      <c r="C17" s="27" t="s">
        <v>13</v>
      </c>
      <c r="D17" s="17"/>
      <c r="E17" s="24"/>
      <c r="F17" s="25" t="s">
        <v>136</v>
      </c>
      <c r="G17" s="28">
        <v>615.28</v>
      </c>
      <c r="H17" s="26">
        <f>G17+G18</f>
        <v>615.28</v>
      </c>
    </row>
    <row r="18" spans="1:8" ht="12.75">
      <c r="A18" s="29"/>
      <c r="B18" s="22"/>
      <c r="C18" s="23" t="s">
        <v>15</v>
      </c>
      <c r="D18" s="17"/>
      <c r="E18" s="24"/>
      <c r="F18" s="25"/>
      <c r="G18" s="28"/>
      <c r="H18" s="26"/>
    </row>
    <row r="19" spans="1:8" ht="12.75">
      <c r="A19" s="29"/>
      <c r="B19" s="22"/>
      <c r="C19" s="23"/>
      <c r="D19" s="17"/>
      <c r="E19" s="24"/>
      <c r="F19" s="25"/>
      <c r="G19" s="28"/>
      <c r="H19" s="26"/>
    </row>
    <row r="20" spans="1:8" ht="12.75">
      <c r="A20" s="29"/>
      <c r="B20" s="22">
        <v>1959</v>
      </c>
      <c r="C20" s="27" t="s">
        <v>16</v>
      </c>
      <c r="D20" s="17"/>
      <c r="E20" s="24"/>
      <c r="F20" s="25" t="s">
        <v>137</v>
      </c>
      <c r="G20" s="28">
        <v>975.93</v>
      </c>
      <c r="H20" s="26">
        <f>G20+G21</f>
        <v>975.93</v>
      </c>
    </row>
    <row r="21" spans="1:8" ht="12.75">
      <c r="A21" s="29"/>
      <c r="B21" s="22"/>
      <c r="C21" s="23" t="s">
        <v>18</v>
      </c>
      <c r="D21" s="17"/>
      <c r="E21" s="24"/>
      <c r="F21" s="25"/>
      <c r="G21" s="28"/>
      <c r="H21" s="26"/>
    </row>
    <row r="22" spans="1:8" ht="12.75">
      <c r="A22" s="29"/>
      <c r="B22" s="22"/>
      <c r="C22" s="23"/>
      <c r="D22" s="17"/>
      <c r="E22" s="24"/>
      <c r="F22" s="25"/>
      <c r="G22" s="28"/>
      <c r="H22" s="26"/>
    </row>
    <row r="23" spans="1:8" ht="12.75">
      <c r="A23" s="29"/>
      <c r="B23" s="22">
        <v>1960</v>
      </c>
      <c r="C23" s="27" t="s">
        <v>19</v>
      </c>
      <c r="D23" s="17"/>
      <c r="E23" s="24"/>
      <c r="F23" s="25" t="s">
        <v>138</v>
      </c>
      <c r="G23" s="28">
        <v>1679.97</v>
      </c>
      <c r="H23" s="26">
        <f>G23+G24</f>
        <v>1679.97</v>
      </c>
    </row>
    <row r="24" spans="1:8" ht="12.75">
      <c r="A24" s="29"/>
      <c r="B24" s="22"/>
      <c r="C24" s="23" t="s">
        <v>20</v>
      </c>
      <c r="D24" s="17"/>
      <c r="E24" s="24"/>
      <c r="F24" s="25"/>
      <c r="G24" s="28"/>
      <c r="H24" s="26"/>
    </row>
    <row r="25" spans="1:8" ht="12.75">
      <c r="A25" s="29"/>
      <c r="B25" s="22"/>
      <c r="C25" s="23"/>
      <c r="D25" s="17"/>
      <c r="E25" s="24"/>
      <c r="F25" s="25"/>
      <c r="G25" s="28"/>
      <c r="H25" s="26"/>
    </row>
    <row r="26" spans="1:8" ht="12.75">
      <c r="A26" s="29"/>
      <c r="B26" s="22">
        <v>1961</v>
      </c>
      <c r="C26" s="27" t="s">
        <v>21</v>
      </c>
      <c r="D26" s="17"/>
      <c r="E26" s="24"/>
      <c r="F26" s="25" t="s">
        <v>139</v>
      </c>
      <c r="G26" s="28">
        <v>1201.24</v>
      </c>
      <c r="H26" s="26">
        <f>G26+G27+G28</f>
        <v>4333.17</v>
      </c>
    </row>
    <row r="27" spans="1:8" ht="12.75">
      <c r="A27" s="29"/>
      <c r="B27" s="22"/>
      <c r="C27" s="23" t="s">
        <v>22</v>
      </c>
      <c r="D27" s="17"/>
      <c r="E27" s="24"/>
      <c r="F27" s="25" t="s">
        <v>140</v>
      </c>
      <c r="G27" s="28">
        <v>1251.31</v>
      </c>
      <c r="H27" s="26"/>
    </row>
    <row r="28" spans="1:8" ht="12.75">
      <c r="A28" s="29"/>
      <c r="B28" s="22"/>
      <c r="C28" s="23"/>
      <c r="D28" s="17"/>
      <c r="E28" s="24"/>
      <c r="F28" s="25" t="s">
        <v>141</v>
      </c>
      <c r="G28" s="28">
        <v>1880.62</v>
      </c>
      <c r="H28" s="26"/>
    </row>
    <row r="29" spans="1:8" ht="15" customHeight="1">
      <c r="A29" s="29"/>
      <c r="B29" s="22"/>
      <c r="C29" s="23"/>
      <c r="D29" s="17"/>
      <c r="E29" s="24"/>
      <c r="F29" s="25"/>
      <c r="G29" s="28"/>
      <c r="H29" s="26"/>
    </row>
    <row r="30" spans="1:8" ht="12.75">
      <c r="A30" s="29"/>
      <c r="B30" s="22">
        <v>1962</v>
      </c>
      <c r="C30" s="27" t="s">
        <v>23</v>
      </c>
      <c r="D30" s="17"/>
      <c r="E30" s="24"/>
      <c r="F30" s="25" t="s">
        <v>142</v>
      </c>
      <c r="G30" s="28">
        <v>6694.92</v>
      </c>
      <c r="H30" s="26">
        <f>G30+G31+G32</f>
        <v>6694.92</v>
      </c>
    </row>
    <row r="31" spans="1:8" ht="12.75">
      <c r="A31" s="29"/>
      <c r="B31" s="22"/>
      <c r="C31" s="23" t="s">
        <v>24</v>
      </c>
      <c r="D31" s="17"/>
      <c r="E31" s="24"/>
      <c r="F31" s="25"/>
      <c r="G31" s="28"/>
      <c r="H31" s="26"/>
    </row>
    <row r="32" spans="1:8" ht="12.75">
      <c r="A32" s="29"/>
      <c r="B32" s="22"/>
      <c r="C32" s="23"/>
      <c r="D32" s="17"/>
      <c r="E32" s="24"/>
      <c r="F32" s="25"/>
      <c r="G32" s="28"/>
      <c r="H32" s="26"/>
    </row>
    <row r="33" spans="1:8" ht="12.75">
      <c r="A33" s="29"/>
      <c r="B33" s="22">
        <v>1963</v>
      </c>
      <c r="C33" s="27" t="s">
        <v>25</v>
      </c>
      <c r="D33" s="17"/>
      <c r="E33" s="24"/>
      <c r="F33" s="25" t="s">
        <v>143</v>
      </c>
      <c r="G33" s="28">
        <v>829.51</v>
      </c>
      <c r="H33" s="26">
        <f>G33+G34+G35</f>
        <v>11959.68</v>
      </c>
    </row>
    <row r="34" spans="1:8" ht="12.75">
      <c r="A34" s="29"/>
      <c r="B34" s="22"/>
      <c r="C34" s="23" t="s">
        <v>14</v>
      </c>
      <c r="D34" s="17"/>
      <c r="E34" s="24"/>
      <c r="F34" s="31" t="s">
        <v>144</v>
      </c>
      <c r="G34" s="28">
        <v>1066.63</v>
      </c>
      <c r="H34" s="26"/>
    </row>
    <row r="35" spans="1:8" ht="12.75">
      <c r="A35" s="29"/>
      <c r="B35" s="22"/>
      <c r="C35" s="23"/>
      <c r="D35" s="17"/>
      <c r="E35" s="24"/>
      <c r="F35" s="25" t="s">
        <v>145</v>
      </c>
      <c r="G35" s="28">
        <v>10063.54</v>
      </c>
      <c r="H35" s="26"/>
    </row>
    <row r="36" spans="1:8" ht="11.25" customHeight="1">
      <c r="A36" s="29"/>
      <c r="B36" s="22"/>
      <c r="C36" s="23"/>
      <c r="D36" s="17"/>
      <c r="E36" s="24"/>
      <c r="F36" s="25"/>
      <c r="G36" s="28"/>
      <c r="H36" s="26"/>
    </row>
    <row r="37" spans="1:9" ht="12.75">
      <c r="A37" s="29"/>
      <c r="B37" s="22">
        <v>1964</v>
      </c>
      <c r="C37" s="27" t="s">
        <v>26</v>
      </c>
      <c r="D37" s="17"/>
      <c r="E37" s="24"/>
      <c r="F37" s="25" t="s">
        <v>146</v>
      </c>
      <c r="G37" s="28">
        <v>2878.57</v>
      </c>
      <c r="H37" s="26">
        <f>G37+G38+G39</f>
        <v>7975.210000000001</v>
      </c>
      <c r="I37" s="1"/>
    </row>
    <row r="38" spans="1:8" ht="12.75">
      <c r="A38" s="29"/>
      <c r="B38" s="22"/>
      <c r="C38" s="23" t="s">
        <v>17</v>
      </c>
      <c r="D38" s="17"/>
      <c r="E38" s="24"/>
      <c r="F38" s="25" t="s">
        <v>147</v>
      </c>
      <c r="G38" s="28">
        <v>5096.64</v>
      </c>
      <c r="H38" s="26"/>
    </row>
    <row r="39" spans="1:8" ht="12.75">
      <c r="A39" s="29"/>
      <c r="B39" s="22"/>
      <c r="C39" s="23"/>
      <c r="D39" s="17"/>
      <c r="E39" s="24"/>
      <c r="F39" s="25"/>
      <c r="G39" s="28"/>
      <c r="H39" s="26"/>
    </row>
    <row r="40" spans="1:8" ht="12.75">
      <c r="A40" s="29"/>
      <c r="B40" s="22"/>
      <c r="C40" s="23"/>
      <c r="D40" s="17"/>
      <c r="E40" s="24"/>
      <c r="F40" s="25"/>
      <c r="G40" s="28"/>
      <c r="H40" s="26"/>
    </row>
    <row r="41" spans="1:9" ht="12.75">
      <c r="A41" s="29"/>
      <c r="B41" s="22">
        <v>1965</v>
      </c>
      <c r="C41" s="27" t="s">
        <v>27</v>
      </c>
      <c r="D41" s="17"/>
      <c r="E41" s="24"/>
      <c r="F41" s="29" t="s">
        <v>148</v>
      </c>
      <c r="G41" s="25">
        <v>1108.99</v>
      </c>
      <c r="H41" s="26">
        <f>G41+G42</f>
        <v>1108.99</v>
      </c>
      <c r="I41" s="30"/>
    </row>
    <row r="42" spans="1:8" ht="12.75">
      <c r="A42" s="29"/>
      <c r="B42" s="22"/>
      <c r="C42" s="23" t="s">
        <v>12</v>
      </c>
      <c r="D42" s="17"/>
      <c r="E42" s="24"/>
      <c r="F42" s="29"/>
      <c r="G42" s="25"/>
      <c r="H42" s="26"/>
    </row>
    <row r="43" spans="1:8" ht="12.75">
      <c r="A43" s="29"/>
      <c r="B43" s="22"/>
      <c r="C43" s="23"/>
      <c r="D43" s="17"/>
      <c r="E43" s="24"/>
      <c r="F43" s="29"/>
      <c r="G43" s="25"/>
      <c r="H43" s="26"/>
    </row>
    <row r="44" spans="1:8" ht="12.75">
      <c r="A44" s="29"/>
      <c r="B44" s="22">
        <v>1966</v>
      </c>
      <c r="C44" s="27" t="s">
        <v>28</v>
      </c>
      <c r="D44" s="17"/>
      <c r="E44" s="24"/>
      <c r="F44" s="25" t="s">
        <v>149</v>
      </c>
      <c r="G44" s="28">
        <v>609.49</v>
      </c>
      <c r="H44" s="26">
        <f>G44+G45</f>
        <v>609.49</v>
      </c>
    </row>
    <row r="45" spans="1:8" ht="12.75">
      <c r="A45" s="29"/>
      <c r="B45" s="22"/>
      <c r="C45" s="23" t="s">
        <v>12</v>
      </c>
      <c r="D45" s="17"/>
      <c r="E45" s="24"/>
      <c r="F45" s="25"/>
      <c r="G45" s="28"/>
      <c r="H45" s="26"/>
    </row>
    <row r="46" spans="1:8" ht="12.75">
      <c r="A46" s="29"/>
      <c r="B46" s="22"/>
      <c r="C46" s="23"/>
      <c r="D46" s="17"/>
      <c r="E46" s="24"/>
      <c r="F46" s="25"/>
      <c r="G46" s="28"/>
      <c r="H46" s="26"/>
    </row>
    <row r="47" spans="1:8" ht="12.75">
      <c r="A47" s="29"/>
      <c r="B47" s="22">
        <v>1967</v>
      </c>
      <c r="C47" s="27" t="s">
        <v>29</v>
      </c>
      <c r="D47" s="17"/>
      <c r="E47" s="24"/>
      <c r="F47" s="25" t="s">
        <v>150</v>
      </c>
      <c r="G47" s="28">
        <v>2396.04</v>
      </c>
      <c r="H47" s="26">
        <f>G47+G48</f>
        <v>3551.6099999999997</v>
      </c>
    </row>
    <row r="48" spans="1:8" ht="12.75">
      <c r="A48" s="29"/>
      <c r="B48" s="22"/>
      <c r="C48" s="23" t="s">
        <v>12</v>
      </c>
      <c r="D48" s="17"/>
      <c r="E48" s="24"/>
      <c r="F48" s="25" t="s">
        <v>151</v>
      </c>
      <c r="G48" s="28">
        <v>1155.57</v>
      </c>
      <c r="H48" s="26"/>
    </row>
    <row r="49" spans="1:8" ht="12.75">
      <c r="A49" s="29"/>
      <c r="B49" s="22"/>
      <c r="C49" s="23"/>
      <c r="D49" s="17"/>
      <c r="E49" s="24"/>
      <c r="F49" s="25"/>
      <c r="G49" s="28"/>
      <c r="H49" s="26"/>
    </row>
    <row r="50" spans="1:8" ht="12.75">
      <c r="A50" s="29"/>
      <c r="B50" s="22">
        <v>1968</v>
      </c>
      <c r="C50" s="27" t="s">
        <v>30</v>
      </c>
      <c r="D50" s="17"/>
      <c r="E50" s="24"/>
      <c r="F50" s="25" t="s">
        <v>152</v>
      </c>
      <c r="G50" s="28">
        <v>371.52</v>
      </c>
      <c r="H50" s="26">
        <f>G50+G51</f>
        <v>371.52</v>
      </c>
    </row>
    <row r="51" spans="1:8" ht="12.75">
      <c r="A51" s="29"/>
      <c r="B51" s="22"/>
      <c r="C51" s="23" t="s">
        <v>12</v>
      </c>
      <c r="D51" s="17"/>
      <c r="E51" s="24"/>
      <c r="F51" s="25"/>
      <c r="G51" s="28"/>
      <c r="H51" s="26"/>
    </row>
    <row r="52" spans="1:8" ht="12.75">
      <c r="A52" s="29"/>
      <c r="B52" s="22"/>
      <c r="C52" s="23"/>
      <c r="D52" s="17"/>
      <c r="E52" s="24"/>
      <c r="G52" s="96"/>
      <c r="H52" s="26"/>
    </row>
    <row r="53" spans="1:8" ht="12.75">
      <c r="A53" s="29"/>
      <c r="B53" s="22">
        <v>1969</v>
      </c>
      <c r="C53" s="27" t="s">
        <v>31</v>
      </c>
      <c r="D53" s="17"/>
      <c r="E53" s="24"/>
      <c r="F53" s="25" t="s">
        <v>153</v>
      </c>
      <c r="G53" s="28">
        <v>776.45</v>
      </c>
      <c r="H53" s="26">
        <f>G53+G54+G55</f>
        <v>776.45</v>
      </c>
    </row>
    <row r="54" spans="1:8" ht="12.75">
      <c r="A54" s="29"/>
      <c r="B54" s="22"/>
      <c r="C54" s="23" t="s">
        <v>12</v>
      </c>
      <c r="D54" s="17"/>
      <c r="E54" s="24"/>
      <c r="F54" s="25"/>
      <c r="G54" s="28"/>
      <c r="H54" s="26"/>
    </row>
    <row r="55" spans="1:8" ht="12.75">
      <c r="A55" s="29"/>
      <c r="B55" s="22"/>
      <c r="C55" s="23"/>
      <c r="D55" s="17"/>
      <c r="E55" s="24"/>
      <c r="F55" s="111"/>
      <c r="G55" s="28"/>
      <c r="H55" s="26"/>
    </row>
    <row r="56" spans="1:8" ht="12.75">
      <c r="A56" s="29"/>
      <c r="B56" s="22">
        <v>1970</v>
      </c>
      <c r="C56" s="27" t="s">
        <v>32</v>
      </c>
      <c r="D56" s="17"/>
      <c r="E56" s="24"/>
      <c r="F56" s="25" t="s">
        <v>154</v>
      </c>
      <c r="G56" s="28">
        <v>2468.41</v>
      </c>
      <c r="H56" s="26">
        <f>G56+G57+G58</f>
        <v>5889.67</v>
      </c>
    </row>
    <row r="57" spans="1:8" ht="12.75">
      <c r="A57" s="29"/>
      <c r="B57" s="22"/>
      <c r="C57" s="23" t="s">
        <v>12</v>
      </c>
      <c r="D57" s="17"/>
      <c r="E57" s="24"/>
      <c r="F57" s="25" t="s">
        <v>155</v>
      </c>
      <c r="G57" s="28">
        <v>3421.26</v>
      </c>
      <c r="H57" s="26"/>
    </row>
    <row r="58" spans="1:8" ht="12.75">
      <c r="A58" s="29"/>
      <c r="B58" s="22"/>
      <c r="C58" s="23"/>
      <c r="D58" s="17"/>
      <c r="E58" s="24"/>
      <c r="F58" s="25"/>
      <c r="G58" s="28"/>
      <c r="H58" s="26"/>
    </row>
    <row r="59" spans="1:8" ht="12.75">
      <c r="A59" s="29"/>
      <c r="B59" s="22">
        <v>1971</v>
      </c>
      <c r="C59" s="27" t="s">
        <v>33</v>
      </c>
      <c r="D59" s="17"/>
      <c r="E59" s="24"/>
      <c r="F59" s="25" t="s">
        <v>156</v>
      </c>
      <c r="G59" s="28">
        <v>626.27</v>
      </c>
      <c r="H59" s="26">
        <f>G59+G60</f>
        <v>1026.46</v>
      </c>
    </row>
    <row r="60" spans="1:8" ht="12.75">
      <c r="A60" s="29"/>
      <c r="B60" s="22"/>
      <c r="C60" s="23" t="s">
        <v>17</v>
      </c>
      <c r="D60" s="17"/>
      <c r="E60" s="24"/>
      <c r="F60" s="25" t="s">
        <v>152</v>
      </c>
      <c r="G60" s="28">
        <v>400.19</v>
      </c>
      <c r="H60" s="26"/>
    </row>
    <row r="61" spans="1:8" ht="12.75">
      <c r="A61" s="29"/>
      <c r="B61" s="22"/>
      <c r="C61" s="23"/>
      <c r="D61" s="17"/>
      <c r="E61" s="24"/>
      <c r="F61" s="25"/>
      <c r="G61" s="28"/>
      <c r="H61" s="26"/>
    </row>
    <row r="62" spans="1:8" ht="12.75">
      <c r="A62" s="29"/>
      <c r="B62" s="22">
        <v>1972</v>
      </c>
      <c r="C62" s="27" t="s">
        <v>34</v>
      </c>
      <c r="D62" s="17"/>
      <c r="E62" s="24"/>
      <c r="F62" s="25" t="s">
        <v>157</v>
      </c>
      <c r="G62" s="28">
        <v>2252.74</v>
      </c>
      <c r="H62" s="26">
        <f>G62+G63+G64</f>
        <v>2729.31</v>
      </c>
    </row>
    <row r="63" spans="1:8" ht="12.75">
      <c r="A63" s="29"/>
      <c r="B63" s="22"/>
      <c r="C63" s="23" t="s">
        <v>35</v>
      </c>
      <c r="D63" s="17"/>
      <c r="E63" s="24"/>
      <c r="F63" s="25" t="s">
        <v>158</v>
      </c>
      <c r="G63" s="28">
        <v>226.98</v>
      </c>
      <c r="H63" s="26"/>
    </row>
    <row r="64" spans="1:8" ht="12.75">
      <c r="A64" s="29"/>
      <c r="B64" s="22"/>
      <c r="C64" s="23"/>
      <c r="D64" s="17"/>
      <c r="E64" s="24"/>
      <c r="F64" s="25" t="s">
        <v>159</v>
      </c>
      <c r="G64" s="28">
        <v>249.59</v>
      </c>
      <c r="H64" s="26"/>
    </row>
    <row r="65" spans="1:8" ht="12.75">
      <c r="A65" s="29"/>
      <c r="B65" s="22"/>
      <c r="C65" s="23"/>
      <c r="D65" s="17"/>
      <c r="E65" s="24"/>
      <c r="F65" s="25"/>
      <c r="G65" s="28"/>
      <c r="H65" s="26"/>
    </row>
    <row r="66" spans="1:8" ht="12.75">
      <c r="A66" s="29"/>
      <c r="B66" s="22">
        <v>1973</v>
      </c>
      <c r="C66" s="27" t="s">
        <v>36</v>
      </c>
      <c r="D66" s="17"/>
      <c r="E66" s="24"/>
      <c r="F66" s="25" t="s">
        <v>136</v>
      </c>
      <c r="G66" s="28">
        <v>2751.74</v>
      </c>
      <c r="H66" s="26">
        <f>G66+G67</f>
        <v>2751.74</v>
      </c>
    </row>
    <row r="67" spans="1:8" ht="12.75">
      <c r="A67" s="29"/>
      <c r="B67" s="22"/>
      <c r="C67" s="23" t="s">
        <v>37</v>
      </c>
      <c r="D67" s="17"/>
      <c r="E67" s="24"/>
      <c r="F67" s="25"/>
      <c r="G67" s="28"/>
      <c r="H67" s="26"/>
    </row>
    <row r="68" spans="1:8" ht="12.75">
      <c r="A68" s="29"/>
      <c r="B68" s="22"/>
      <c r="C68" s="23"/>
      <c r="D68" s="17"/>
      <c r="E68" s="24"/>
      <c r="F68" s="25"/>
      <c r="G68" s="28"/>
      <c r="H68" s="26"/>
    </row>
    <row r="69" spans="1:8" ht="12.75">
      <c r="A69" s="29"/>
      <c r="B69" s="22">
        <v>1974</v>
      </c>
      <c r="C69" s="27" t="s">
        <v>38</v>
      </c>
      <c r="D69" s="17"/>
      <c r="E69" s="24"/>
      <c r="F69" s="25" t="s">
        <v>160</v>
      </c>
      <c r="G69" s="28">
        <v>384.01</v>
      </c>
      <c r="H69" s="26">
        <f>G69+G70</f>
        <v>1081.1</v>
      </c>
    </row>
    <row r="70" spans="1:8" ht="12.75">
      <c r="A70" s="29"/>
      <c r="B70" s="22"/>
      <c r="C70" s="33" t="s">
        <v>39</v>
      </c>
      <c r="D70" s="34"/>
      <c r="E70" s="35"/>
      <c r="F70" s="25" t="s">
        <v>161</v>
      </c>
      <c r="G70" s="28">
        <v>697.09</v>
      </c>
      <c r="H70" s="26"/>
    </row>
    <row r="71" spans="1:8" ht="12.75">
      <c r="A71" s="29"/>
      <c r="B71" s="22"/>
      <c r="C71" s="33"/>
      <c r="D71" s="34"/>
      <c r="E71" s="35"/>
      <c r="F71" s="25"/>
      <c r="G71" s="28"/>
      <c r="H71" s="26"/>
    </row>
    <row r="72" spans="1:8" ht="12.75">
      <c r="A72" s="29"/>
      <c r="B72" s="22">
        <v>1975</v>
      </c>
      <c r="C72" s="27" t="s">
        <v>40</v>
      </c>
      <c r="D72" s="17"/>
      <c r="E72" s="24"/>
      <c r="F72" s="25" t="s">
        <v>162</v>
      </c>
      <c r="G72" s="28">
        <v>1044.02</v>
      </c>
      <c r="H72" s="26">
        <f>G72+G73</f>
        <v>1610.82</v>
      </c>
    </row>
    <row r="73" spans="1:8" ht="12.75">
      <c r="A73" s="29"/>
      <c r="B73" s="36"/>
      <c r="C73" s="23" t="s">
        <v>12</v>
      </c>
      <c r="D73" s="17"/>
      <c r="E73" s="24"/>
      <c r="F73" s="25" t="s">
        <v>163</v>
      </c>
      <c r="G73" s="28">
        <v>566.8</v>
      </c>
      <c r="H73" s="26"/>
    </row>
    <row r="74" spans="1:8" ht="12.75">
      <c r="A74" s="29"/>
      <c r="B74" s="36"/>
      <c r="C74" s="33"/>
      <c r="D74" s="34"/>
      <c r="E74" s="35"/>
      <c r="F74" s="25"/>
      <c r="G74" s="28"/>
      <c r="H74" s="26"/>
    </row>
    <row r="75" spans="1:8" ht="12.75">
      <c r="A75" s="29"/>
      <c r="B75" s="112">
        <v>1978</v>
      </c>
      <c r="C75" s="27" t="s">
        <v>41</v>
      </c>
      <c r="D75" s="17"/>
      <c r="E75" s="24"/>
      <c r="F75" s="25" t="s">
        <v>164</v>
      </c>
      <c r="G75" s="28">
        <v>2358.99</v>
      </c>
      <c r="H75" s="26">
        <f>G75+G76</f>
        <v>2358.99</v>
      </c>
    </row>
    <row r="76" spans="1:8" ht="12.75">
      <c r="A76" s="29"/>
      <c r="B76" s="22"/>
      <c r="C76" s="23" t="s">
        <v>14</v>
      </c>
      <c r="D76" s="17"/>
      <c r="E76" s="24"/>
      <c r="F76" s="25"/>
      <c r="G76" s="28"/>
      <c r="H76" s="26"/>
    </row>
    <row r="77" spans="1:8" ht="12.75">
      <c r="A77" s="29"/>
      <c r="B77" s="22"/>
      <c r="C77" s="23"/>
      <c r="D77" s="17"/>
      <c r="E77" s="24"/>
      <c r="F77" s="25"/>
      <c r="G77" s="28"/>
      <c r="H77" s="26"/>
    </row>
    <row r="78" spans="1:8" ht="12.75">
      <c r="A78" s="29"/>
      <c r="B78" s="112">
        <v>1979</v>
      </c>
      <c r="C78" s="27" t="s">
        <v>42</v>
      </c>
      <c r="D78" s="17"/>
      <c r="E78" s="24"/>
      <c r="F78" s="25" t="s">
        <v>165</v>
      </c>
      <c r="G78" s="28">
        <v>651.59</v>
      </c>
      <c r="H78" s="26">
        <f>G78+G79+G80</f>
        <v>2130.08</v>
      </c>
    </row>
    <row r="79" spans="1:8" ht="12.75">
      <c r="A79" s="29"/>
      <c r="B79" s="22"/>
      <c r="C79" s="23" t="s">
        <v>14</v>
      </c>
      <c r="D79" s="17"/>
      <c r="E79" s="24"/>
      <c r="F79" s="25" t="s">
        <v>166</v>
      </c>
      <c r="G79" s="28">
        <v>1478.49</v>
      </c>
      <c r="H79" s="26"/>
    </row>
    <row r="80" spans="1:8" ht="12.75">
      <c r="A80" s="29"/>
      <c r="B80" s="22"/>
      <c r="C80" s="23"/>
      <c r="D80" s="17"/>
      <c r="E80" s="24"/>
      <c r="F80" s="25"/>
      <c r="G80" s="28"/>
      <c r="H80" s="26"/>
    </row>
    <row r="81" spans="1:8" ht="12.75">
      <c r="A81" s="29"/>
      <c r="B81" s="112">
        <v>1982</v>
      </c>
      <c r="C81" s="27" t="s">
        <v>109</v>
      </c>
      <c r="D81" s="17"/>
      <c r="E81" s="24"/>
      <c r="F81" s="25" t="s">
        <v>167</v>
      </c>
      <c r="G81" s="28">
        <v>1288.55</v>
      </c>
      <c r="H81" s="26">
        <f>G81+G82+G83</f>
        <v>1288.55</v>
      </c>
    </row>
    <row r="82" spans="1:8" ht="12.75">
      <c r="A82" s="29"/>
      <c r="B82" s="22"/>
      <c r="C82" s="23" t="s">
        <v>12</v>
      </c>
      <c r="D82" s="17"/>
      <c r="E82" s="24"/>
      <c r="F82" s="25"/>
      <c r="G82" s="28"/>
      <c r="H82" s="26"/>
    </row>
    <row r="83" spans="1:8" ht="12.75">
      <c r="A83" s="29"/>
      <c r="B83" s="22"/>
      <c r="C83" s="23"/>
      <c r="D83" s="17"/>
      <c r="E83" s="24"/>
      <c r="F83" s="25"/>
      <c r="G83" s="28"/>
      <c r="H83" s="26"/>
    </row>
    <row r="84" spans="1:8" ht="12.75">
      <c r="A84" s="29"/>
      <c r="B84" s="112">
        <v>1983</v>
      </c>
      <c r="C84" s="27" t="s">
        <v>44</v>
      </c>
      <c r="D84" s="17"/>
      <c r="E84" s="24"/>
      <c r="F84" s="25" t="s">
        <v>168</v>
      </c>
      <c r="G84" s="28">
        <v>7348.2</v>
      </c>
      <c r="H84" s="26">
        <f>G84+G85+G86+G87</f>
        <v>9110.65</v>
      </c>
    </row>
    <row r="85" spans="1:8" ht="12.75">
      <c r="A85" s="29"/>
      <c r="B85" s="22"/>
      <c r="C85" s="23" t="s">
        <v>45</v>
      </c>
      <c r="D85" s="17"/>
      <c r="E85" s="24"/>
      <c r="F85" s="25" t="s">
        <v>169</v>
      </c>
      <c r="G85" s="28">
        <v>910.81</v>
      </c>
      <c r="H85" s="26"/>
    </row>
    <row r="86" spans="1:8" ht="12.75">
      <c r="A86" s="29"/>
      <c r="B86" s="22"/>
      <c r="C86" s="23"/>
      <c r="D86" s="17"/>
      <c r="E86" s="24"/>
      <c r="F86" s="25" t="s">
        <v>170</v>
      </c>
      <c r="G86" s="28">
        <v>708.49</v>
      </c>
      <c r="H86" s="26"/>
    </row>
    <row r="87" spans="1:8" ht="12.75">
      <c r="A87" s="29"/>
      <c r="B87" s="37"/>
      <c r="C87" s="23"/>
      <c r="D87" s="17"/>
      <c r="E87" s="24"/>
      <c r="F87" s="25" t="s">
        <v>171</v>
      </c>
      <c r="G87" s="28">
        <v>143.15</v>
      </c>
      <c r="H87" s="26"/>
    </row>
    <row r="88" spans="1:8" ht="12.75">
      <c r="A88" s="29"/>
      <c r="B88" s="37"/>
      <c r="C88" s="23"/>
      <c r="D88" s="17"/>
      <c r="E88" s="24"/>
      <c r="F88" s="25"/>
      <c r="G88" s="28"/>
      <c r="H88" s="26"/>
    </row>
    <row r="89" spans="1:8" ht="12.75">
      <c r="A89" s="29"/>
      <c r="B89" s="112">
        <v>1984</v>
      </c>
      <c r="C89" s="27" t="s">
        <v>46</v>
      </c>
      <c r="D89" s="17"/>
      <c r="E89" s="24"/>
      <c r="F89" s="25" t="s">
        <v>172</v>
      </c>
      <c r="G89" s="28">
        <v>678.17</v>
      </c>
      <c r="H89" s="26">
        <f>G89+G90</f>
        <v>678.17</v>
      </c>
    </row>
    <row r="90" spans="1:8" ht="12.75">
      <c r="A90" s="29"/>
      <c r="B90" s="22"/>
      <c r="C90" s="23" t="s">
        <v>12</v>
      </c>
      <c r="D90" s="17"/>
      <c r="E90" s="24"/>
      <c r="F90" s="25"/>
      <c r="G90" s="28"/>
      <c r="H90" s="26"/>
    </row>
    <row r="91" spans="1:8" ht="12.75">
      <c r="A91" s="29"/>
      <c r="B91" s="22"/>
      <c r="C91" s="23"/>
      <c r="D91" s="17"/>
      <c r="E91" s="24"/>
      <c r="F91" s="25"/>
      <c r="G91" s="28"/>
      <c r="H91" s="26"/>
    </row>
    <row r="92" spans="1:8" ht="12.75">
      <c r="A92" s="29"/>
      <c r="B92" s="112">
        <v>1985</v>
      </c>
      <c r="C92" s="27" t="s">
        <v>47</v>
      </c>
      <c r="D92" s="17"/>
      <c r="E92" s="24"/>
      <c r="F92" s="25" t="s">
        <v>173</v>
      </c>
      <c r="G92" s="25">
        <v>790.63</v>
      </c>
      <c r="H92" s="26">
        <f>G92+G93+G94</f>
        <v>790.63</v>
      </c>
    </row>
    <row r="93" spans="1:8" ht="12.75">
      <c r="A93" s="29"/>
      <c r="B93" s="22"/>
      <c r="C93" s="23" t="s">
        <v>12</v>
      </c>
      <c r="D93" s="17"/>
      <c r="E93" s="24"/>
      <c r="F93" s="25"/>
      <c r="G93" s="25"/>
      <c r="H93" s="39"/>
    </row>
    <row r="94" spans="1:8" ht="12.75">
      <c r="A94" s="29"/>
      <c r="B94" s="22"/>
      <c r="C94" s="23"/>
      <c r="D94" s="17"/>
      <c r="E94" s="24"/>
      <c r="F94" s="25"/>
      <c r="G94" s="25"/>
      <c r="H94" s="39"/>
    </row>
    <row r="95" spans="1:8" ht="12.75">
      <c r="A95" s="29"/>
      <c r="B95" s="112">
        <v>1986</v>
      </c>
      <c r="C95" s="27" t="s">
        <v>48</v>
      </c>
      <c r="D95" s="17"/>
      <c r="E95" s="24"/>
      <c r="F95" s="25" t="s">
        <v>174</v>
      </c>
      <c r="G95" s="28">
        <v>24.29</v>
      </c>
      <c r="H95" s="26">
        <f>G95+G96</f>
        <v>24.29</v>
      </c>
    </row>
    <row r="96" spans="1:8" ht="12.75">
      <c r="A96" s="29"/>
      <c r="B96" s="22"/>
      <c r="C96" s="23" t="s">
        <v>12</v>
      </c>
      <c r="D96" s="17"/>
      <c r="E96" s="24"/>
      <c r="F96" s="25"/>
      <c r="G96" s="28"/>
      <c r="H96" s="26"/>
    </row>
    <row r="97" spans="1:8" ht="12.75">
      <c r="A97" s="29"/>
      <c r="B97" s="22"/>
      <c r="C97" s="23"/>
      <c r="D97" s="17"/>
      <c r="E97" s="24"/>
      <c r="F97" s="25"/>
      <c r="G97" s="28"/>
      <c r="H97" s="26"/>
    </row>
    <row r="98" spans="1:8" ht="12.75">
      <c r="A98" s="29"/>
      <c r="B98" s="112">
        <v>1987</v>
      </c>
      <c r="C98" s="27" t="s">
        <v>49</v>
      </c>
      <c r="D98" s="17"/>
      <c r="E98" s="24"/>
      <c r="F98" s="25" t="s">
        <v>175</v>
      </c>
      <c r="G98" s="28">
        <v>492.1</v>
      </c>
      <c r="H98" s="26">
        <f>G98+G99</f>
        <v>492.1</v>
      </c>
    </row>
    <row r="99" spans="1:8" ht="12.75">
      <c r="A99" s="29"/>
      <c r="B99" s="22"/>
      <c r="C99" s="23" t="s">
        <v>12</v>
      </c>
      <c r="D99" s="17"/>
      <c r="E99" s="24"/>
      <c r="F99" s="25"/>
      <c r="G99" s="28"/>
      <c r="H99" s="26"/>
    </row>
    <row r="100" spans="1:8" ht="12.75">
      <c r="A100" s="29"/>
      <c r="B100" s="22"/>
      <c r="C100" s="23"/>
      <c r="D100" s="17"/>
      <c r="E100" s="24"/>
      <c r="F100" s="25"/>
      <c r="G100" s="28"/>
      <c r="H100" s="26"/>
    </row>
    <row r="101" spans="1:8" ht="12.75">
      <c r="A101" s="29"/>
      <c r="B101" s="112">
        <v>1988</v>
      </c>
      <c r="C101" s="16" t="s">
        <v>50</v>
      </c>
      <c r="D101" s="40"/>
      <c r="E101" s="18"/>
      <c r="F101" s="25" t="s">
        <v>176</v>
      </c>
      <c r="G101" s="28">
        <v>616.21</v>
      </c>
      <c r="H101" s="26">
        <f>G101+G102</f>
        <v>616.21</v>
      </c>
    </row>
    <row r="102" spans="1:8" ht="12.75">
      <c r="A102" s="55"/>
      <c r="B102" s="36"/>
      <c r="C102" s="42" t="s">
        <v>12</v>
      </c>
      <c r="D102" s="34"/>
      <c r="E102" s="35"/>
      <c r="F102" s="25"/>
      <c r="G102" s="28"/>
      <c r="H102" s="26"/>
    </row>
    <row r="103" spans="1:8" ht="12.75">
      <c r="A103" s="55"/>
      <c r="B103" s="36"/>
      <c r="C103" s="42"/>
      <c r="D103" s="34"/>
      <c r="E103" s="35"/>
      <c r="F103" s="25"/>
      <c r="G103" s="28"/>
      <c r="H103" s="26"/>
    </row>
    <row r="104" spans="1:8" ht="12.75">
      <c r="A104" s="29"/>
      <c r="B104" s="112">
        <v>1981</v>
      </c>
      <c r="C104" s="43" t="s">
        <v>51</v>
      </c>
      <c r="D104" s="17"/>
      <c r="E104" s="24"/>
      <c r="F104" s="25" t="s">
        <v>177</v>
      </c>
      <c r="G104" s="28">
        <v>2023.58</v>
      </c>
      <c r="H104" s="26">
        <f>G104+G105+G106</f>
        <v>2023.58</v>
      </c>
    </row>
    <row r="105" spans="1:8" ht="12.75">
      <c r="A105" s="55"/>
      <c r="B105" s="64"/>
      <c r="C105" s="44" t="s">
        <v>12</v>
      </c>
      <c r="D105" s="34"/>
      <c r="E105" s="35"/>
      <c r="F105" s="25"/>
      <c r="G105" s="28"/>
      <c r="H105" s="26"/>
    </row>
    <row r="106" spans="1:8" ht="12.75">
      <c r="A106" s="55"/>
      <c r="B106" s="64"/>
      <c r="C106" s="44"/>
      <c r="D106" s="34"/>
      <c r="E106" s="35"/>
      <c r="F106" s="25"/>
      <c r="G106" s="28"/>
      <c r="H106" s="26"/>
    </row>
    <row r="107" spans="1:8" ht="12.75">
      <c r="A107" s="29"/>
      <c r="B107" s="113">
        <v>1989</v>
      </c>
      <c r="C107" s="45" t="s">
        <v>52</v>
      </c>
      <c r="D107" s="17"/>
      <c r="E107" s="24"/>
      <c r="F107" s="25" t="s">
        <v>178</v>
      </c>
      <c r="G107" s="28">
        <v>1115.5</v>
      </c>
      <c r="H107" s="26">
        <f>G107+G108+G109</f>
        <v>1115.5</v>
      </c>
    </row>
    <row r="108" spans="1:8" ht="12.75">
      <c r="A108" s="55"/>
      <c r="B108" s="64"/>
      <c r="C108" s="44" t="s">
        <v>12</v>
      </c>
      <c r="D108" s="34"/>
      <c r="E108" s="35"/>
      <c r="F108" s="25"/>
      <c r="G108" s="28"/>
      <c r="H108" s="26"/>
    </row>
    <row r="109" spans="1:8" ht="12" customHeight="1">
      <c r="A109" s="55"/>
      <c r="B109" s="64"/>
      <c r="C109" s="44"/>
      <c r="D109" s="34"/>
      <c r="E109" s="35"/>
      <c r="F109" s="25"/>
      <c r="G109" s="28"/>
      <c r="H109" s="114"/>
    </row>
    <row r="110" spans="1:8" ht="12.75">
      <c r="A110" s="21"/>
      <c r="B110" s="113">
        <v>1991</v>
      </c>
      <c r="C110" s="45" t="s">
        <v>53</v>
      </c>
      <c r="D110" s="17"/>
      <c r="E110" s="24"/>
      <c r="F110" s="25" t="s">
        <v>179</v>
      </c>
      <c r="G110" s="25">
        <v>1860.72</v>
      </c>
      <c r="H110" s="26">
        <f>G110+G111</f>
        <v>1860.72</v>
      </c>
    </row>
    <row r="111" spans="1:8" ht="12.75">
      <c r="A111" s="41"/>
      <c r="B111" s="64"/>
      <c r="C111" s="44" t="s">
        <v>12</v>
      </c>
      <c r="D111" s="34"/>
      <c r="E111" s="35"/>
      <c r="F111" s="28"/>
      <c r="G111" s="25"/>
      <c r="H111" s="46"/>
    </row>
    <row r="112" spans="1:8" ht="12.75">
      <c r="A112" s="41"/>
      <c r="B112" s="64"/>
      <c r="C112" s="44"/>
      <c r="D112" s="34"/>
      <c r="E112" s="35"/>
      <c r="F112" s="85"/>
      <c r="G112" s="85"/>
      <c r="H112" s="46"/>
    </row>
    <row r="113" spans="1:8" ht="12.75">
      <c r="A113" s="21"/>
      <c r="B113" s="113">
        <v>1990</v>
      </c>
      <c r="C113" s="45" t="s">
        <v>54</v>
      </c>
      <c r="D113" s="17"/>
      <c r="E113" s="24"/>
      <c r="F113" s="25" t="s">
        <v>180</v>
      </c>
      <c r="G113" s="25">
        <v>2600.42</v>
      </c>
      <c r="H113" s="26">
        <f>G113+G114</f>
        <v>2600.42</v>
      </c>
    </row>
    <row r="114" spans="1:8" ht="12.75">
      <c r="A114" s="21"/>
      <c r="B114" s="32"/>
      <c r="C114" s="47" t="s">
        <v>12</v>
      </c>
      <c r="D114" s="17"/>
      <c r="E114" s="24"/>
      <c r="F114" s="25"/>
      <c r="G114" s="25"/>
      <c r="H114" s="26"/>
    </row>
    <row r="115" spans="1:8" ht="13.5" customHeight="1">
      <c r="A115" s="21"/>
      <c r="B115" s="32"/>
      <c r="C115" s="47"/>
      <c r="D115" s="17"/>
      <c r="E115" s="24"/>
      <c r="F115" s="25"/>
      <c r="G115" s="25"/>
      <c r="H115" s="26"/>
    </row>
    <row r="116" spans="1:8" ht="12.75">
      <c r="A116" s="21"/>
      <c r="B116" s="115">
        <v>1993</v>
      </c>
      <c r="C116" s="48" t="s">
        <v>55</v>
      </c>
      <c r="D116" s="49"/>
      <c r="E116" s="50"/>
      <c r="F116" s="25" t="s">
        <v>181</v>
      </c>
      <c r="G116" s="25">
        <v>3660.65</v>
      </c>
      <c r="H116" s="26">
        <f>G116+G117+G118+G119</f>
        <v>13569.47</v>
      </c>
    </row>
    <row r="117" spans="1:8" ht="12.75">
      <c r="A117" s="21"/>
      <c r="B117" s="111"/>
      <c r="C117" s="52" t="s">
        <v>56</v>
      </c>
      <c r="D117" s="49"/>
      <c r="E117" s="50"/>
      <c r="F117" s="25" t="s">
        <v>182</v>
      </c>
      <c r="G117" s="25">
        <v>5377.17</v>
      </c>
      <c r="H117" s="26"/>
    </row>
    <row r="118" spans="1:8" ht="15" customHeight="1">
      <c r="A118" s="21"/>
      <c r="B118" s="111"/>
      <c r="C118" s="52"/>
      <c r="D118" s="49"/>
      <c r="E118" s="50"/>
      <c r="F118" s="25" t="s">
        <v>183</v>
      </c>
      <c r="G118" s="25">
        <v>2119.3</v>
      </c>
      <c r="H118" s="26"/>
    </row>
    <row r="119" spans="1:8" ht="13.5" customHeight="1">
      <c r="A119" s="21"/>
      <c r="B119" s="51"/>
      <c r="C119" s="52"/>
      <c r="D119" s="49"/>
      <c r="E119" s="50"/>
      <c r="F119" s="25" t="s">
        <v>184</v>
      </c>
      <c r="G119" s="25">
        <v>2412.35</v>
      </c>
      <c r="H119" s="26"/>
    </row>
    <row r="120" spans="1:8" ht="12.75" customHeight="1">
      <c r="A120" s="21"/>
      <c r="B120" s="51"/>
      <c r="C120" s="52"/>
      <c r="D120" s="49"/>
      <c r="E120" s="50"/>
      <c r="F120" s="25"/>
      <c r="G120" s="25"/>
      <c r="H120" s="26"/>
    </row>
    <row r="121" spans="1:8" ht="12.75">
      <c r="A121" s="21"/>
      <c r="B121" s="116">
        <v>1994</v>
      </c>
      <c r="C121" s="48" t="s">
        <v>57</v>
      </c>
      <c r="D121" s="49"/>
      <c r="E121" s="53"/>
      <c r="F121" s="25" t="s">
        <v>185</v>
      </c>
      <c r="G121" s="25">
        <v>323.91</v>
      </c>
      <c r="H121" s="26">
        <f>G121+G122</f>
        <v>978.21</v>
      </c>
    </row>
    <row r="122" spans="1:8" ht="12.75">
      <c r="A122" s="21"/>
      <c r="B122" s="116"/>
      <c r="C122" s="52" t="s">
        <v>58</v>
      </c>
      <c r="D122" s="49"/>
      <c r="E122" s="50"/>
      <c r="F122" s="25" t="s">
        <v>186</v>
      </c>
      <c r="G122" s="25">
        <v>654.3</v>
      </c>
      <c r="H122" s="26"/>
    </row>
    <row r="123" spans="1:8" ht="12.75">
      <c r="A123" s="21"/>
      <c r="B123" s="51"/>
      <c r="C123" s="52"/>
      <c r="D123" s="49"/>
      <c r="E123" s="50"/>
      <c r="F123" s="25"/>
      <c r="G123" s="25"/>
      <c r="H123" s="26"/>
    </row>
    <row r="124" spans="1:8" ht="12" customHeight="1">
      <c r="A124" s="21"/>
      <c r="B124" s="51"/>
      <c r="C124" s="48"/>
      <c r="D124" s="49"/>
      <c r="E124" s="50"/>
      <c r="F124" s="25"/>
      <c r="G124" s="25"/>
      <c r="H124" s="26"/>
    </row>
    <row r="125" spans="1:8" ht="12.75">
      <c r="A125" s="117"/>
      <c r="B125" s="32">
        <v>1995</v>
      </c>
      <c r="C125" s="45" t="s">
        <v>110</v>
      </c>
      <c r="D125" s="17"/>
      <c r="E125" s="24"/>
      <c r="F125" s="25" t="s">
        <v>187</v>
      </c>
      <c r="G125" s="25">
        <v>1265.3</v>
      </c>
      <c r="H125" s="26">
        <f>G125+G126</f>
        <v>1265.3</v>
      </c>
    </row>
    <row r="126" spans="1:8" ht="12.75">
      <c r="A126" s="21"/>
      <c r="B126" s="32"/>
      <c r="C126" s="47" t="s">
        <v>111</v>
      </c>
      <c r="D126" s="17"/>
      <c r="E126" s="24"/>
      <c r="F126" s="25"/>
      <c r="G126" s="25"/>
      <c r="H126" s="26"/>
    </row>
    <row r="127" spans="1:8" ht="12.75">
      <c r="A127" s="21"/>
      <c r="B127" s="32"/>
      <c r="C127" s="47"/>
      <c r="D127" s="17"/>
      <c r="E127" s="24"/>
      <c r="F127" s="25"/>
      <c r="G127" s="25"/>
      <c r="H127" s="26"/>
    </row>
    <row r="128" spans="1:8" ht="12" customHeight="1">
      <c r="A128" s="21"/>
      <c r="B128" s="32"/>
      <c r="C128" s="45"/>
      <c r="D128" s="17"/>
      <c r="E128" s="24"/>
      <c r="F128" s="25"/>
      <c r="G128" s="25"/>
      <c r="H128" s="26"/>
    </row>
    <row r="129" spans="1:8" ht="12.75">
      <c r="A129" s="21"/>
      <c r="B129" s="111">
        <v>1996</v>
      </c>
      <c r="C129" s="48" t="s">
        <v>60</v>
      </c>
      <c r="D129" s="49"/>
      <c r="E129" s="50"/>
      <c r="F129" s="25" t="s">
        <v>188</v>
      </c>
      <c r="G129" s="25">
        <v>336.69</v>
      </c>
      <c r="H129" s="26">
        <f>G129+G130</f>
        <v>336.69</v>
      </c>
    </row>
    <row r="130" spans="1:8" ht="12.75">
      <c r="A130" s="21"/>
      <c r="B130" s="111"/>
      <c r="C130" s="52" t="s">
        <v>12</v>
      </c>
      <c r="D130" s="49"/>
      <c r="E130" s="50"/>
      <c r="F130" s="25"/>
      <c r="G130" s="25"/>
      <c r="H130" s="26"/>
    </row>
    <row r="131" spans="1:8" ht="14.25" customHeight="1">
      <c r="A131" s="21"/>
      <c r="B131" s="111"/>
      <c r="C131" s="48"/>
      <c r="D131" s="49"/>
      <c r="E131" s="50"/>
      <c r="F131" s="25"/>
      <c r="G131" s="25"/>
      <c r="H131" s="26"/>
    </row>
    <row r="132" spans="1:8" ht="12.75">
      <c r="A132" s="21"/>
      <c r="B132" s="32">
        <v>1997</v>
      </c>
      <c r="C132" s="45" t="s">
        <v>61</v>
      </c>
      <c r="D132" s="17"/>
      <c r="E132" s="24"/>
      <c r="F132" s="25" t="s">
        <v>189</v>
      </c>
      <c r="G132" s="25">
        <v>831.93</v>
      </c>
      <c r="H132" s="26">
        <f>G132+G133</f>
        <v>831.93</v>
      </c>
    </row>
    <row r="133" spans="1:8" ht="12.75">
      <c r="A133" s="21"/>
      <c r="B133" s="32"/>
      <c r="C133" s="47" t="s">
        <v>12</v>
      </c>
      <c r="D133" s="17"/>
      <c r="E133" s="24"/>
      <c r="F133" s="25"/>
      <c r="G133" s="25"/>
      <c r="H133" s="26"/>
    </row>
    <row r="134" spans="1:8" ht="12.75">
      <c r="A134" s="21"/>
      <c r="B134" s="32"/>
      <c r="C134" s="45"/>
      <c r="D134" s="17"/>
      <c r="E134" s="24"/>
      <c r="F134" s="25"/>
      <c r="G134" s="25"/>
      <c r="H134" s="26"/>
    </row>
    <row r="135" spans="1:8" ht="12.75">
      <c r="A135" s="21"/>
      <c r="B135" s="32">
        <v>1998</v>
      </c>
      <c r="C135" s="45" t="s">
        <v>62</v>
      </c>
      <c r="D135" s="17"/>
      <c r="E135" s="24"/>
      <c r="F135" s="25" t="s">
        <v>190</v>
      </c>
      <c r="G135" s="25">
        <v>1058.83</v>
      </c>
      <c r="H135" s="26">
        <f>G135+G136</f>
        <v>1058.83</v>
      </c>
    </row>
    <row r="136" spans="1:8" ht="12.75">
      <c r="A136" s="21"/>
      <c r="B136" s="32"/>
      <c r="C136" s="47" t="s">
        <v>35</v>
      </c>
      <c r="D136" s="17"/>
      <c r="E136" s="24"/>
      <c r="F136" s="25"/>
      <c r="G136" s="25"/>
      <c r="H136" s="26"/>
    </row>
    <row r="137" spans="1:8" ht="12.75">
      <c r="A137" s="21"/>
      <c r="B137" s="32"/>
      <c r="C137" s="45"/>
      <c r="D137" s="17"/>
      <c r="E137" s="24"/>
      <c r="F137" s="25"/>
      <c r="G137" s="25"/>
      <c r="H137" s="26"/>
    </row>
    <row r="138" spans="1:8" ht="12.75">
      <c r="A138" s="21"/>
      <c r="B138" s="32">
        <v>2000</v>
      </c>
      <c r="C138" s="45" t="s">
        <v>63</v>
      </c>
      <c r="D138" s="17"/>
      <c r="E138" s="24"/>
      <c r="F138" s="25" t="s">
        <v>191</v>
      </c>
      <c r="G138" s="25">
        <v>2377.18</v>
      </c>
      <c r="H138" s="26">
        <f>G138+G139</f>
        <v>2651.3999999999996</v>
      </c>
    </row>
    <row r="139" spans="1:8" ht="12.75">
      <c r="A139" s="21"/>
      <c r="B139" s="32"/>
      <c r="C139" s="47" t="s">
        <v>64</v>
      </c>
      <c r="D139" s="17"/>
      <c r="E139" s="24"/>
      <c r="F139" s="25" t="s">
        <v>192</v>
      </c>
      <c r="G139" s="25">
        <v>274.22</v>
      </c>
      <c r="H139" s="26"/>
    </row>
    <row r="140" spans="1:8" ht="12.75">
      <c r="A140" s="21"/>
      <c r="B140" s="32"/>
      <c r="C140" s="47"/>
      <c r="D140" s="17"/>
      <c r="E140" s="24"/>
      <c r="F140" s="25"/>
      <c r="G140" s="25"/>
      <c r="H140" s="26"/>
    </row>
    <row r="141" spans="1:8" ht="12.75">
      <c r="A141" s="21"/>
      <c r="B141" s="32">
        <v>2001</v>
      </c>
      <c r="C141" s="45" t="s">
        <v>65</v>
      </c>
      <c r="D141" s="17"/>
      <c r="E141" s="24"/>
      <c r="F141" s="25" t="s">
        <v>193</v>
      </c>
      <c r="G141" s="25">
        <v>1036.93</v>
      </c>
      <c r="H141" s="26">
        <f>G141+G142</f>
        <v>2314.6400000000003</v>
      </c>
    </row>
    <row r="142" spans="1:8" ht="12.75">
      <c r="A142" s="21"/>
      <c r="B142" s="32"/>
      <c r="C142" s="47" t="s">
        <v>66</v>
      </c>
      <c r="D142" s="17"/>
      <c r="E142" s="24"/>
      <c r="F142" s="25" t="s">
        <v>194</v>
      </c>
      <c r="G142" s="25">
        <v>1277.71</v>
      </c>
      <c r="H142" s="26"/>
    </row>
    <row r="143" spans="1:8" ht="12.75">
      <c r="A143" s="21"/>
      <c r="B143" s="64"/>
      <c r="C143" s="54"/>
      <c r="D143" s="34"/>
      <c r="E143" s="35"/>
      <c r="F143" s="56"/>
      <c r="G143" s="56"/>
      <c r="H143" s="46"/>
    </row>
    <row r="144" spans="1:8" ht="12.75">
      <c r="A144" s="21"/>
      <c r="B144" s="64">
        <v>2002</v>
      </c>
      <c r="C144" s="54" t="s">
        <v>67</v>
      </c>
      <c r="D144" s="34"/>
      <c r="E144" s="35"/>
      <c r="F144" s="56" t="s">
        <v>195</v>
      </c>
      <c r="G144" s="56">
        <v>2506.93</v>
      </c>
      <c r="H144" s="46">
        <f>G144+G145+G146</f>
        <v>10139.789999999999</v>
      </c>
    </row>
    <row r="145" spans="1:8" ht="12.75">
      <c r="A145" s="21"/>
      <c r="B145" s="64"/>
      <c r="C145" s="44" t="s">
        <v>58</v>
      </c>
      <c r="D145" s="34"/>
      <c r="E145" s="35"/>
      <c r="F145" s="56" t="s">
        <v>196</v>
      </c>
      <c r="G145" s="56">
        <v>7632.86</v>
      </c>
      <c r="H145" s="46"/>
    </row>
    <row r="146" spans="1:8" ht="12.75">
      <c r="A146" s="21"/>
      <c r="B146" s="64"/>
      <c r="C146" s="54"/>
      <c r="D146" s="34"/>
      <c r="E146" s="35"/>
      <c r="F146" s="56"/>
      <c r="G146" s="56"/>
      <c r="H146" s="46"/>
    </row>
    <row r="147" spans="1:8" ht="12.75">
      <c r="A147" s="21"/>
      <c r="B147" s="64"/>
      <c r="C147" s="54"/>
      <c r="D147" s="34"/>
      <c r="E147" s="35"/>
      <c r="F147" s="56"/>
      <c r="G147" s="56"/>
      <c r="H147" s="46"/>
    </row>
    <row r="148" spans="1:8" ht="12.75">
      <c r="A148" s="21"/>
      <c r="B148" s="64">
        <v>2003</v>
      </c>
      <c r="C148" s="54" t="s">
        <v>68</v>
      </c>
      <c r="D148" s="34"/>
      <c r="E148" s="35"/>
      <c r="F148" s="56" t="s">
        <v>197</v>
      </c>
      <c r="G148" s="56">
        <v>2288.67</v>
      </c>
      <c r="H148" s="46">
        <f>G148+G149</f>
        <v>2358.66</v>
      </c>
    </row>
    <row r="149" spans="1:8" ht="12.75">
      <c r="A149" s="21"/>
      <c r="B149" s="64"/>
      <c r="C149" s="44" t="s">
        <v>69</v>
      </c>
      <c r="D149" s="34"/>
      <c r="E149" s="35"/>
      <c r="F149" s="56" t="s">
        <v>198</v>
      </c>
      <c r="G149" s="56">
        <v>69.99</v>
      </c>
      <c r="H149" s="46"/>
    </row>
    <row r="150" spans="1:8" ht="12.75">
      <c r="A150" s="21"/>
      <c r="B150" s="64"/>
      <c r="C150" s="54"/>
      <c r="D150" s="34"/>
      <c r="E150" s="35"/>
      <c r="F150" s="56"/>
      <c r="G150" s="56"/>
      <c r="H150" s="46"/>
    </row>
    <row r="151" spans="1:8" ht="12.75">
      <c r="A151" s="21"/>
      <c r="B151" s="64">
        <v>2004</v>
      </c>
      <c r="C151" s="54" t="s">
        <v>70</v>
      </c>
      <c r="D151" s="34"/>
      <c r="E151" s="35"/>
      <c r="F151" s="56" t="s">
        <v>199</v>
      </c>
      <c r="G151" s="56">
        <v>829.14</v>
      </c>
      <c r="H151" s="46">
        <f>G151+G152</f>
        <v>829.14</v>
      </c>
    </row>
    <row r="152" spans="1:8" ht="12.75">
      <c r="A152" s="21"/>
      <c r="B152" s="64"/>
      <c r="C152" s="44" t="s">
        <v>71</v>
      </c>
      <c r="D152" s="34"/>
      <c r="E152" s="35"/>
      <c r="F152" s="56"/>
      <c r="G152" s="56"/>
      <c r="H152" s="46"/>
    </row>
    <row r="153" spans="1:8" ht="12.75">
      <c r="A153" s="21"/>
      <c r="B153" s="64"/>
      <c r="C153" s="54"/>
      <c r="D153" s="34"/>
      <c r="E153" s="35"/>
      <c r="F153" s="56"/>
      <c r="G153" s="56"/>
      <c r="H153" s="46"/>
    </row>
    <row r="154" spans="1:8" ht="12.75">
      <c r="A154" s="21"/>
      <c r="B154" s="64">
        <v>2005</v>
      </c>
      <c r="C154" s="54" t="s">
        <v>72</v>
      </c>
      <c r="D154" s="34"/>
      <c r="E154" s="35"/>
      <c r="F154" s="56" t="s">
        <v>200</v>
      </c>
      <c r="G154" s="56">
        <v>3047.82</v>
      </c>
      <c r="H154" s="46">
        <f>G154+G155+G156</f>
        <v>5755.25</v>
      </c>
    </row>
    <row r="155" spans="1:8" ht="12.75">
      <c r="A155" s="21"/>
      <c r="B155" s="64"/>
      <c r="C155" s="44" t="s">
        <v>12</v>
      </c>
      <c r="D155" s="34"/>
      <c r="E155" s="35"/>
      <c r="F155" s="56" t="s">
        <v>201</v>
      </c>
      <c r="G155" s="56">
        <v>2641.1</v>
      </c>
      <c r="H155" s="46"/>
    </row>
    <row r="156" spans="1:8" ht="12.75">
      <c r="A156" s="21"/>
      <c r="B156" s="64"/>
      <c r="C156" s="54"/>
      <c r="D156" s="34"/>
      <c r="E156" s="35"/>
      <c r="F156" s="56" t="s">
        <v>202</v>
      </c>
      <c r="G156" s="56">
        <v>66.33</v>
      </c>
      <c r="H156" s="46"/>
    </row>
    <row r="157" spans="1:8" ht="12.75">
      <c r="A157" s="21"/>
      <c r="B157" s="64"/>
      <c r="C157" s="54"/>
      <c r="D157" s="34"/>
      <c r="E157" s="35"/>
      <c r="F157" s="56"/>
      <c r="G157" s="56"/>
      <c r="H157" s="46"/>
    </row>
    <row r="158" spans="1:8" ht="12.75">
      <c r="A158" s="21"/>
      <c r="B158" s="118">
        <v>3200</v>
      </c>
      <c r="C158" s="57" t="s">
        <v>73</v>
      </c>
      <c r="D158" s="58"/>
      <c r="E158" s="59"/>
      <c r="F158" s="56" t="s">
        <v>203</v>
      </c>
      <c r="G158" s="56">
        <v>5658.15</v>
      </c>
      <c r="H158" s="46">
        <f>G158+G159+G160</f>
        <v>6590.889999999999</v>
      </c>
    </row>
    <row r="159" spans="1:8" ht="12.75">
      <c r="A159" s="21"/>
      <c r="B159" s="118"/>
      <c r="C159" s="119" t="s">
        <v>12</v>
      </c>
      <c r="D159" s="58"/>
      <c r="E159" s="59"/>
      <c r="F159" s="56" t="s">
        <v>204</v>
      </c>
      <c r="G159" s="56">
        <v>932.74</v>
      </c>
      <c r="H159" s="46"/>
    </row>
    <row r="160" spans="1:8" ht="12.75" customHeight="1">
      <c r="A160" s="21"/>
      <c r="B160" s="118"/>
      <c r="C160" s="57"/>
      <c r="D160" s="58"/>
      <c r="E160" s="59"/>
      <c r="F160" s="56"/>
      <c r="G160" s="56"/>
      <c r="H160" s="46"/>
    </row>
    <row r="161" spans="1:8" ht="12.75">
      <c r="A161" s="21"/>
      <c r="B161" s="64">
        <v>3300</v>
      </c>
      <c r="C161" s="54" t="s">
        <v>74</v>
      </c>
      <c r="D161" s="60"/>
      <c r="E161" s="35"/>
      <c r="F161" s="56" t="s">
        <v>205</v>
      </c>
      <c r="G161" s="56">
        <v>6656.73</v>
      </c>
      <c r="H161" s="46">
        <f>G161+G162</f>
        <v>6656.73</v>
      </c>
    </row>
    <row r="162" spans="1:8" ht="12.75">
      <c r="A162" s="21"/>
      <c r="B162" s="64"/>
      <c r="C162" s="44" t="s">
        <v>75</v>
      </c>
      <c r="D162" s="29"/>
      <c r="E162" s="35"/>
      <c r="F162" s="56"/>
      <c r="G162" s="56"/>
      <c r="H162" s="46"/>
    </row>
    <row r="163" spans="1:8" ht="12.75">
      <c r="A163" s="21"/>
      <c r="B163" s="64"/>
      <c r="C163" s="54"/>
      <c r="D163" s="29"/>
      <c r="E163" s="35"/>
      <c r="F163" s="56"/>
      <c r="G163" s="56"/>
      <c r="H163" s="46"/>
    </row>
    <row r="164" spans="1:8" ht="12.75">
      <c r="A164" s="21"/>
      <c r="B164" s="64">
        <v>3682</v>
      </c>
      <c r="C164" s="54" t="s">
        <v>76</v>
      </c>
      <c r="D164" s="60"/>
      <c r="E164" s="35"/>
      <c r="F164" s="29" t="s">
        <v>206</v>
      </c>
      <c r="G164" s="25">
        <v>476.11</v>
      </c>
      <c r="H164" s="46">
        <f>G164+G165</f>
        <v>476.11</v>
      </c>
    </row>
    <row r="165" spans="1:8" ht="12.75">
      <c r="A165" s="21"/>
      <c r="B165" s="64"/>
      <c r="C165" s="44" t="s">
        <v>12</v>
      </c>
      <c r="D165" s="29"/>
      <c r="E165" s="35"/>
      <c r="F165" s="56"/>
      <c r="G165" s="56"/>
      <c r="H165" s="46"/>
    </row>
    <row r="166" spans="1:8" ht="12" customHeight="1">
      <c r="A166" s="41"/>
      <c r="B166" s="64"/>
      <c r="C166" s="54"/>
      <c r="D166" s="29"/>
      <c r="E166" s="35"/>
      <c r="F166" s="56"/>
      <c r="G166" s="56"/>
      <c r="H166" s="46"/>
    </row>
    <row r="167" spans="1:8" ht="12.75">
      <c r="A167" s="41"/>
      <c r="B167" s="64">
        <v>3137</v>
      </c>
      <c r="C167" s="54" t="s">
        <v>77</v>
      </c>
      <c r="D167" s="62"/>
      <c r="E167" s="35"/>
      <c r="F167" s="56" t="s">
        <v>207</v>
      </c>
      <c r="G167" s="56">
        <v>1156.04</v>
      </c>
      <c r="H167" s="46">
        <f>G167+G168</f>
        <v>1156.04</v>
      </c>
    </row>
    <row r="168" spans="1:8" ht="12.75">
      <c r="A168" s="41"/>
      <c r="B168" s="64"/>
      <c r="C168" s="44" t="s">
        <v>12</v>
      </c>
      <c r="D168" s="29"/>
      <c r="E168" s="35"/>
      <c r="F168" s="56"/>
      <c r="G168" s="56"/>
      <c r="H168" s="46"/>
    </row>
    <row r="169" spans="1:8" ht="15" customHeight="1">
      <c r="A169" s="41"/>
      <c r="B169" s="64"/>
      <c r="C169" s="54"/>
      <c r="D169" s="29"/>
      <c r="E169" s="35"/>
      <c r="F169" s="56"/>
      <c r="G169" s="56"/>
      <c r="H169" s="46"/>
    </row>
    <row r="170" spans="1:8" ht="12.75">
      <c r="A170" s="41"/>
      <c r="B170" s="64">
        <v>1619</v>
      </c>
      <c r="C170" s="54" t="s">
        <v>0</v>
      </c>
      <c r="D170" s="29"/>
      <c r="E170" s="35"/>
      <c r="F170" s="56" t="s">
        <v>208</v>
      </c>
      <c r="G170" s="56">
        <v>3225.68</v>
      </c>
      <c r="H170" s="46">
        <f>G170+G171</f>
        <v>3225.68</v>
      </c>
    </row>
    <row r="171" spans="1:8" ht="12.75">
      <c r="A171" s="41"/>
      <c r="B171" s="64"/>
      <c r="C171" s="44" t="s">
        <v>78</v>
      </c>
      <c r="D171" s="29"/>
      <c r="E171" s="35"/>
      <c r="F171" s="56"/>
      <c r="G171" s="56"/>
      <c r="H171" s="46"/>
    </row>
    <row r="172" spans="1:8" ht="15" customHeight="1">
      <c r="A172" s="41"/>
      <c r="B172" s="64"/>
      <c r="C172" s="54"/>
      <c r="D172" s="29"/>
      <c r="E172" s="35"/>
      <c r="F172" s="56"/>
      <c r="G172" s="56"/>
      <c r="H172" s="46"/>
    </row>
    <row r="173" spans="1:8" ht="12.75">
      <c r="A173" s="41"/>
      <c r="B173" s="64">
        <v>1620</v>
      </c>
      <c r="C173" s="54" t="s">
        <v>79</v>
      </c>
      <c r="D173" s="29"/>
      <c r="E173" s="35"/>
      <c r="F173" s="56" t="s">
        <v>209</v>
      </c>
      <c r="G173" s="56">
        <v>1926.58</v>
      </c>
      <c r="H173" s="46">
        <f>G173+G174</f>
        <v>1926.58</v>
      </c>
    </row>
    <row r="174" spans="1:8" ht="12.75">
      <c r="A174" s="41"/>
      <c r="B174" s="64"/>
      <c r="C174" s="44" t="s">
        <v>12</v>
      </c>
      <c r="D174" s="29"/>
      <c r="E174" s="35"/>
      <c r="F174" s="56"/>
      <c r="G174" s="56"/>
      <c r="H174" s="46"/>
    </row>
    <row r="175" spans="1:8" ht="12.75">
      <c r="A175" s="41"/>
      <c r="B175" s="64"/>
      <c r="C175" s="54"/>
      <c r="D175" s="29"/>
      <c r="E175" s="35"/>
      <c r="F175" s="56"/>
      <c r="G175" s="56"/>
      <c r="H175" s="46"/>
    </row>
    <row r="176" spans="1:8" ht="12.75">
      <c r="A176" s="41"/>
      <c r="B176" s="64">
        <v>1621</v>
      </c>
      <c r="C176" s="54" t="s">
        <v>80</v>
      </c>
      <c r="D176" s="8"/>
      <c r="E176" s="35"/>
      <c r="F176" s="56" t="s">
        <v>210</v>
      </c>
      <c r="G176" s="56">
        <v>1368.25</v>
      </c>
      <c r="H176" s="46">
        <f>G176+G177</f>
        <v>1368.25</v>
      </c>
    </row>
    <row r="177" spans="1:8" ht="12.75">
      <c r="A177" s="41"/>
      <c r="B177" s="64"/>
      <c r="C177" s="44" t="s">
        <v>12</v>
      </c>
      <c r="D177" s="29"/>
      <c r="E177" s="35"/>
      <c r="F177" s="56"/>
      <c r="G177" s="56"/>
      <c r="H177" s="46"/>
    </row>
    <row r="178" spans="1:8" ht="12.75">
      <c r="A178" s="41"/>
      <c r="B178" s="64"/>
      <c r="C178" s="54"/>
      <c r="D178" s="29"/>
      <c r="E178" s="35"/>
      <c r="F178" s="56"/>
      <c r="G178" s="56"/>
      <c r="H178" s="46"/>
    </row>
    <row r="179" spans="1:8" ht="12.75">
      <c r="A179" s="41"/>
      <c r="B179" s="64">
        <v>1746</v>
      </c>
      <c r="C179" s="54" t="s">
        <v>112</v>
      </c>
      <c r="D179" s="63"/>
      <c r="E179" s="35"/>
      <c r="F179" s="56" t="s">
        <v>211</v>
      </c>
      <c r="G179" s="56">
        <v>288.21</v>
      </c>
      <c r="H179" s="46">
        <f>G179+G180</f>
        <v>288.21</v>
      </c>
    </row>
    <row r="180" spans="1:8" ht="12.75">
      <c r="A180" s="41"/>
      <c r="B180" s="64"/>
      <c r="C180" s="44" t="s">
        <v>113</v>
      </c>
      <c r="D180" s="8"/>
      <c r="E180" s="35"/>
      <c r="F180" s="56"/>
      <c r="G180" s="56"/>
      <c r="H180" s="46"/>
    </row>
    <row r="181" spans="1:8" ht="12.75">
      <c r="A181" s="41"/>
      <c r="B181" s="64"/>
      <c r="C181" s="61"/>
      <c r="D181" s="63"/>
      <c r="E181" s="35"/>
      <c r="F181" s="56"/>
      <c r="G181" s="56"/>
      <c r="H181" s="46"/>
    </row>
    <row r="182" spans="1:8" ht="12.75">
      <c r="A182" s="41"/>
      <c r="B182" s="64">
        <v>2080</v>
      </c>
      <c r="C182" s="54" t="s">
        <v>114</v>
      </c>
      <c r="D182" s="63"/>
      <c r="E182" s="35"/>
      <c r="F182" s="56" t="s">
        <v>212</v>
      </c>
      <c r="G182" s="56">
        <v>1118.86</v>
      </c>
      <c r="H182" s="46">
        <f>G182+G183</f>
        <v>1118.86</v>
      </c>
    </row>
    <row r="183" spans="1:8" ht="12.75">
      <c r="A183" s="41"/>
      <c r="B183" s="64"/>
      <c r="C183" s="44" t="s">
        <v>115</v>
      </c>
      <c r="D183" s="8"/>
      <c r="E183" s="35"/>
      <c r="F183" s="56"/>
      <c r="G183" s="56"/>
      <c r="H183" s="46"/>
    </row>
    <row r="184" spans="1:8" ht="12.75">
      <c r="A184" s="41"/>
      <c r="B184" s="64"/>
      <c r="C184" s="44"/>
      <c r="D184" s="63"/>
      <c r="E184" s="35"/>
      <c r="F184" s="56"/>
      <c r="G184" s="56"/>
      <c r="H184" s="46"/>
    </row>
    <row r="185" spans="1:8" ht="12.75">
      <c r="A185" s="41"/>
      <c r="B185" s="55">
        <v>2213</v>
      </c>
      <c r="C185" s="61" t="s">
        <v>84</v>
      </c>
      <c r="D185" s="63"/>
      <c r="E185" s="35"/>
      <c r="F185" s="56" t="s">
        <v>213</v>
      </c>
      <c r="G185" s="56">
        <v>3330.13</v>
      </c>
      <c r="H185" s="46">
        <f>G185+G186+G187</f>
        <v>3573.35</v>
      </c>
    </row>
    <row r="186" spans="1:8" ht="12.75">
      <c r="A186" s="41"/>
      <c r="B186" s="55"/>
      <c r="C186" s="61" t="s">
        <v>85</v>
      </c>
      <c r="D186" s="8"/>
      <c r="E186" s="35"/>
      <c r="F186" s="56" t="s">
        <v>146</v>
      </c>
      <c r="G186" s="56">
        <v>243.22</v>
      </c>
      <c r="H186" s="46"/>
    </row>
    <row r="187" spans="1:8" ht="12.75">
      <c r="A187" s="41"/>
      <c r="B187" s="55"/>
      <c r="C187" s="61"/>
      <c r="D187" s="63"/>
      <c r="E187" s="35"/>
      <c r="F187" s="56"/>
      <c r="G187" s="56"/>
      <c r="H187" s="46"/>
    </row>
    <row r="188" spans="1:8" ht="12.75">
      <c r="A188" s="41"/>
      <c r="B188" s="122"/>
      <c r="C188" s="121"/>
      <c r="D188" s="63"/>
      <c r="E188" s="35"/>
      <c r="F188" s="56"/>
      <c r="G188" s="56"/>
      <c r="H188" s="46"/>
    </row>
    <row r="189" spans="1:8" ht="12.75">
      <c r="A189" s="41"/>
      <c r="B189" s="120">
        <v>3122</v>
      </c>
      <c r="C189" s="121" t="s">
        <v>86</v>
      </c>
      <c r="D189" s="63"/>
      <c r="E189" s="35"/>
      <c r="F189" s="56" t="s">
        <v>214</v>
      </c>
      <c r="G189" s="56">
        <v>1926.98</v>
      </c>
      <c r="H189" s="46">
        <f>G189+G190</f>
        <v>1926.98</v>
      </c>
    </row>
    <row r="190" spans="1:8" ht="12.75">
      <c r="A190" s="41"/>
      <c r="B190" s="120"/>
      <c r="C190" s="121" t="s">
        <v>87</v>
      </c>
      <c r="D190" s="8"/>
      <c r="E190" s="35"/>
      <c r="F190" s="56"/>
      <c r="G190" s="56"/>
      <c r="H190" s="46"/>
    </row>
    <row r="191" spans="1:8" ht="12.75">
      <c r="A191" s="41"/>
      <c r="B191" s="122"/>
      <c r="C191" s="65"/>
      <c r="D191" s="63"/>
      <c r="E191" s="35"/>
      <c r="F191" s="56"/>
      <c r="G191" s="56"/>
      <c r="H191" s="46"/>
    </row>
    <row r="192" spans="1:8" ht="12.75">
      <c r="A192" s="41"/>
      <c r="B192" s="66">
        <v>1718</v>
      </c>
      <c r="C192" s="61" t="s">
        <v>88</v>
      </c>
      <c r="D192" s="63"/>
      <c r="E192" s="35"/>
      <c r="F192" s="56" t="s">
        <v>215</v>
      </c>
      <c r="G192" s="56">
        <v>1907.12</v>
      </c>
      <c r="H192" s="46">
        <f>G192+G193</f>
        <v>1907.12</v>
      </c>
    </row>
    <row r="193" spans="1:8" ht="12.75">
      <c r="A193" s="41"/>
      <c r="B193" s="32"/>
      <c r="C193" s="65" t="s">
        <v>89</v>
      </c>
      <c r="D193" s="63"/>
      <c r="E193" s="24"/>
      <c r="F193" s="56"/>
      <c r="G193" s="56"/>
      <c r="H193" s="46"/>
    </row>
    <row r="194" spans="1:8" ht="12.75">
      <c r="A194" s="41"/>
      <c r="B194" s="64"/>
      <c r="C194" s="61"/>
      <c r="D194" s="63"/>
      <c r="E194" s="35"/>
      <c r="F194" s="56"/>
      <c r="G194" s="56"/>
      <c r="H194" s="46"/>
    </row>
    <row r="195" spans="1:8" ht="12.75">
      <c r="A195" s="41"/>
      <c r="B195" s="66">
        <v>2191</v>
      </c>
      <c r="C195" s="61" t="s">
        <v>90</v>
      </c>
      <c r="D195" s="63"/>
      <c r="E195" s="35"/>
      <c r="F195" s="56" t="s">
        <v>216</v>
      </c>
      <c r="G195" s="56">
        <v>1415.92</v>
      </c>
      <c r="H195" s="46">
        <f>G195+G196</f>
        <v>1415.92</v>
      </c>
    </row>
    <row r="196" spans="1:8" ht="12.75">
      <c r="A196" s="41"/>
      <c r="B196" s="66"/>
      <c r="C196" s="61" t="s">
        <v>91</v>
      </c>
      <c r="D196" s="63"/>
      <c r="E196" s="35"/>
      <c r="F196" s="56"/>
      <c r="G196" s="56"/>
      <c r="H196" s="46"/>
    </row>
    <row r="197" spans="1:8" ht="12.75">
      <c r="A197" s="41"/>
      <c r="B197" s="66"/>
      <c r="C197" s="61"/>
      <c r="D197" s="63"/>
      <c r="E197" s="35"/>
      <c r="F197" s="56"/>
      <c r="G197" s="56"/>
      <c r="H197" s="46"/>
    </row>
    <row r="198" spans="1:8" ht="12.75">
      <c r="A198" s="41"/>
      <c r="B198" s="66">
        <v>2486</v>
      </c>
      <c r="C198" s="61" t="s">
        <v>100</v>
      </c>
      <c r="D198" s="63"/>
      <c r="E198" s="35"/>
      <c r="F198" s="56" t="s">
        <v>136</v>
      </c>
      <c r="G198" s="56">
        <v>887.28</v>
      </c>
      <c r="H198" s="46">
        <f>G198</f>
        <v>887.28</v>
      </c>
    </row>
    <row r="199" spans="1:8" ht="12.75">
      <c r="A199" s="41"/>
      <c r="B199" s="66"/>
      <c r="C199" s="61" t="s">
        <v>101</v>
      </c>
      <c r="D199" s="63"/>
      <c r="E199" s="35"/>
      <c r="F199" s="56"/>
      <c r="G199" s="56"/>
      <c r="H199" s="46"/>
    </row>
    <row r="200" spans="1:8" ht="13.5" thickBot="1">
      <c r="A200" s="41"/>
      <c r="B200" s="64"/>
      <c r="C200" s="61"/>
      <c r="D200" s="29"/>
      <c r="E200" s="35"/>
      <c r="F200" s="56"/>
      <c r="G200" s="56"/>
      <c r="H200" s="46"/>
    </row>
    <row r="201" spans="1:8" ht="13.5" thickBot="1">
      <c r="A201" s="67"/>
      <c r="B201" s="68"/>
      <c r="C201" s="69" t="s">
        <v>92</v>
      </c>
      <c r="D201" s="70"/>
      <c r="E201" s="71"/>
      <c r="F201" s="72"/>
      <c r="G201" s="73">
        <f>SUM(G11:G200)</f>
        <v>161016.22999999998</v>
      </c>
      <c r="H201" s="83">
        <f>SUM(H11:H200)</f>
        <v>161016.22999999998</v>
      </c>
    </row>
    <row r="202" spans="5:8" ht="12.75">
      <c r="E202" s="4"/>
      <c r="F202" s="5"/>
      <c r="G202" s="5"/>
      <c r="H202" s="74"/>
    </row>
    <row r="203" spans="1:10" ht="15.75" customHeight="1">
      <c r="A203" s="1" t="s">
        <v>2</v>
      </c>
      <c r="B203" s="1"/>
      <c r="C203" s="1"/>
      <c r="E203" s="125"/>
      <c r="F203" s="30"/>
      <c r="G203" s="5"/>
      <c r="H203" s="30"/>
      <c r="J203" s="86"/>
    </row>
    <row r="204" spans="1:10" ht="15.75" customHeight="1">
      <c r="A204" s="1" t="s">
        <v>1</v>
      </c>
      <c r="B204" s="1"/>
      <c r="C204" s="1"/>
      <c r="E204" s="125"/>
      <c r="F204" s="30"/>
      <c r="G204" s="5"/>
      <c r="H204" s="30"/>
      <c r="J204" s="86"/>
    </row>
    <row r="205" spans="5:10" ht="15.75" customHeight="1">
      <c r="E205" s="125"/>
      <c r="F205" s="30"/>
      <c r="G205" s="5"/>
      <c r="H205" s="30"/>
      <c r="J205" s="86"/>
    </row>
    <row r="206" spans="5:10" ht="15.75" customHeight="1">
      <c r="E206" s="125"/>
      <c r="F206" s="30"/>
      <c r="G206" s="5"/>
      <c r="H206" s="30"/>
      <c r="J206" s="86"/>
    </row>
    <row r="207" spans="1:10" ht="15.75" customHeight="1">
      <c r="A207" s="4"/>
      <c r="B207" s="7"/>
      <c r="C207" s="8"/>
      <c r="D207" s="8" t="s">
        <v>116</v>
      </c>
      <c r="E207" s="131" t="s">
        <v>217</v>
      </c>
      <c r="F207" s="131"/>
      <c r="G207" s="5"/>
      <c r="H207" s="74"/>
      <c r="J207" s="86"/>
    </row>
    <row r="208" spans="1:10" ht="15.75" customHeight="1">
      <c r="A208" s="4"/>
      <c r="B208" s="7"/>
      <c r="C208" s="8"/>
      <c r="D208" s="8" t="s">
        <v>129</v>
      </c>
      <c r="E208" s="8"/>
      <c r="G208" s="5"/>
      <c r="H208" s="74"/>
      <c r="J208" s="86"/>
    </row>
    <row r="209" spans="5:10" ht="15.75" customHeight="1">
      <c r="E209" s="4"/>
      <c r="F209" s="5"/>
      <c r="G209" s="5" t="s">
        <v>130</v>
      </c>
      <c r="H209" s="74"/>
      <c r="J209" s="86"/>
    </row>
    <row r="210" spans="2:10" ht="15.75" customHeight="1">
      <c r="B210" s="2" t="s">
        <v>3</v>
      </c>
      <c r="C210" s="1"/>
      <c r="D210" s="4" t="s">
        <v>127</v>
      </c>
      <c r="E210" s="4"/>
      <c r="F210" s="5"/>
      <c r="G210" s="5"/>
      <c r="H210" s="74"/>
      <c r="J210" s="86"/>
    </row>
    <row r="211" spans="5:10" ht="15.75" customHeight="1" thickBot="1">
      <c r="E211" s="4"/>
      <c r="F211" s="5"/>
      <c r="G211" s="5"/>
      <c r="H211" s="74"/>
      <c r="J211" s="86"/>
    </row>
    <row r="212" spans="1:10" ht="15.75" customHeight="1" thickBot="1">
      <c r="A212" s="10" t="s">
        <v>4</v>
      </c>
      <c r="B212" s="75" t="s">
        <v>96</v>
      </c>
      <c r="C212" s="10" t="s">
        <v>97</v>
      </c>
      <c r="D212" s="11" t="s">
        <v>6</v>
      </c>
      <c r="E212" s="12" t="s">
        <v>7</v>
      </c>
      <c r="F212" s="13" t="s">
        <v>8</v>
      </c>
      <c r="G212" s="14" t="s">
        <v>9</v>
      </c>
      <c r="H212" s="15" t="s">
        <v>10</v>
      </c>
      <c r="J212" s="86"/>
    </row>
    <row r="213" spans="1:10" ht="15.75" customHeight="1">
      <c r="A213" s="29"/>
      <c r="B213" s="22" t="s">
        <v>128</v>
      </c>
      <c r="C213" s="27" t="s">
        <v>118</v>
      </c>
      <c r="D213" s="17"/>
      <c r="E213" s="29"/>
      <c r="F213" s="25" t="s">
        <v>218</v>
      </c>
      <c r="G213" s="25">
        <v>633.77</v>
      </c>
      <c r="H213" s="26">
        <f>G213+G214</f>
        <v>633.77</v>
      </c>
      <c r="J213" s="86"/>
    </row>
    <row r="214" spans="1:10" ht="15.75" customHeight="1">
      <c r="A214" s="55"/>
      <c r="B214" s="36"/>
      <c r="C214" s="33"/>
      <c r="D214" s="34"/>
      <c r="E214" s="35"/>
      <c r="F214" s="25"/>
      <c r="G214" s="28"/>
      <c r="H214" s="46"/>
      <c r="J214" s="86"/>
    </row>
    <row r="215" spans="1:10" ht="15.75" customHeight="1" thickBot="1">
      <c r="A215" s="66"/>
      <c r="B215" s="36"/>
      <c r="C215" s="33"/>
      <c r="D215" s="34"/>
      <c r="E215" s="35"/>
      <c r="F215" s="25"/>
      <c r="G215" s="28"/>
      <c r="H215" s="46"/>
      <c r="J215" s="86"/>
    </row>
    <row r="216" spans="1:10" ht="15.75" customHeight="1" thickBot="1">
      <c r="A216" s="77" t="s">
        <v>95</v>
      </c>
      <c r="B216" s="78"/>
      <c r="C216" s="79"/>
      <c r="D216" s="80"/>
      <c r="E216" s="81"/>
      <c r="F216" s="82"/>
      <c r="G216" s="82">
        <f>SUM(G213:G215)</f>
        <v>633.77</v>
      </c>
      <c r="H216" s="83">
        <f>SUM(H213:H215)</f>
        <v>633.77</v>
      </c>
      <c r="J216" s="86"/>
    </row>
    <row r="217" spans="5:10" ht="15.75" customHeight="1">
      <c r="E217" s="125"/>
      <c r="F217" s="30"/>
      <c r="G217" s="5"/>
      <c r="H217" s="30"/>
      <c r="J217" s="86"/>
    </row>
    <row r="218" spans="5:8" ht="12.75">
      <c r="E218" s="84"/>
      <c r="G218" s="30"/>
      <c r="H218" s="74"/>
    </row>
    <row r="219" spans="4:8" ht="12.75">
      <c r="D219" s="4"/>
      <c r="E219" s="84"/>
      <c r="G219" s="30"/>
      <c r="H219" s="74"/>
    </row>
    <row r="220" spans="4:8" ht="12.75">
      <c r="D220" s="4"/>
      <c r="E220" s="84"/>
      <c r="F220" s="30"/>
      <c r="G220" s="30" t="s">
        <v>102</v>
      </c>
      <c r="H220" s="84">
        <f>H216</f>
        <v>633.77</v>
      </c>
    </row>
    <row r="221" spans="5:8" ht="12.75">
      <c r="E221" s="84"/>
      <c r="F221" s="30"/>
      <c r="G221" s="3" t="s">
        <v>117</v>
      </c>
      <c r="H221" s="84">
        <f>H220+H201</f>
        <v>161649.99999999997</v>
      </c>
    </row>
    <row r="222" ht="12.75">
      <c r="E222" s="5" t="s">
        <v>93</v>
      </c>
    </row>
    <row r="223" ht="12.75">
      <c r="E223" s="5" t="s">
        <v>94</v>
      </c>
    </row>
    <row r="224" spans="6:8" ht="12.75">
      <c r="F224" s="5"/>
      <c r="G224" s="5"/>
      <c r="H224" s="86"/>
    </row>
    <row r="225" spans="6:8" ht="12.75">
      <c r="F225" s="5"/>
      <c r="G225" s="5"/>
      <c r="H225" s="86"/>
    </row>
    <row r="226" spans="6:8" ht="12.75">
      <c r="F226" s="5"/>
      <c r="G226" s="5"/>
      <c r="H226" s="86"/>
    </row>
    <row r="227" spans="6:8" ht="12.75">
      <c r="F227" s="5"/>
      <c r="G227" s="5"/>
      <c r="H227" s="86"/>
    </row>
    <row r="228" spans="6:8" ht="12.75">
      <c r="F228" s="5"/>
      <c r="G228" s="5"/>
      <c r="H228" s="86"/>
    </row>
    <row r="229" spans="6:8" ht="12.75">
      <c r="F229" s="5"/>
      <c r="G229" s="5"/>
      <c r="H229" s="86"/>
    </row>
    <row r="230" spans="6:8" ht="12.75">
      <c r="F230" s="5"/>
      <c r="G230" s="5"/>
      <c r="H230" s="86"/>
    </row>
    <row r="231" spans="6:8" ht="12.75">
      <c r="F231" s="5"/>
      <c r="G231" s="5"/>
      <c r="H231" s="86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0"/>
  <sheetViews>
    <sheetView tabSelected="1" workbookViewId="0" topLeftCell="A1">
      <selection activeCell="F139" sqref="F139:F140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26.8515625" style="3" customWidth="1"/>
    <col min="4" max="4" width="29.8515625" style="3" customWidth="1"/>
    <col min="5" max="5" width="15.00390625" style="3" customWidth="1"/>
    <col min="6" max="6" width="18.7109375" style="30" customWidth="1"/>
    <col min="7" max="16384" width="9.140625" style="3" customWidth="1"/>
  </cols>
  <sheetData>
    <row r="1" spans="1:6" ht="12.75">
      <c r="A1" s="1" t="s">
        <v>2</v>
      </c>
      <c r="B1" s="1"/>
      <c r="C1" s="1"/>
      <c r="E1" s="4"/>
      <c r="F1" s="5"/>
    </row>
    <row r="2" spans="1:6" ht="12.75">
      <c r="A2" s="1" t="s">
        <v>1</v>
      </c>
      <c r="B2" s="1"/>
      <c r="C2" s="1"/>
      <c r="E2" s="4"/>
      <c r="F2" s="5"/>
    </row>
    <row r="3" spans="1:6" ht="12.75">
      <c r="A3" s="1"/>
      <c r="B3" s="1"/>
      <c r="C3" s="1"/>
      <c r="E3" s="4"/>
      <c r="F3" s="5"/>
    </row>
    <row r="4" spans="1:6" ht="15">
      <c r="A4" s="4"/>
      <c r="B4" s="4"/>
      <c r="C4" s="4"/>
      <c r="D4" s="88" t="s">
        <v>219</v>
      </c>
      <c r="E4" s="5"/>
      <c r="F4" s="5"/>
    </row>
    <row r="5" spans="1:6" ht="12.75">
      <c r="A5" s="1"/>
      <c r="B5" s="1"/>
      <c r="C5" s="1"/>
      <c r="D5" s="4"/>
      <c r="E5" s="5"/>
      <c r="F5" s="5"/>
    </row>
    <row r="6" spans="1:5" ht="15">
      <c r="A6" s="4"/>
      <c r="B6" s="4"/>
      <c r="C6" s="8"/>
      <c r="D6" s="89" t="s">
        <v>103</v>
      </c>
      <c r="E6" s="90"/>
    </row>
    <row r="7" spans="1:5" ht="15">
      <c r="A7" s="4"/>
      <c r="B7" s="4"/>
      <c r="C7" s="8"/>
      <c r="D7" s="8" t="s">
        <v>220</v>
      </c>
      <c r="E7" s="90"/>
    </row>
    <row r="8" spans="2:6" ht="12.75">
      <c r="B8" s="1" t="s">
        <v>104</v>
      </c>
      <c r="C8" s="1"/>
      <c r="E8" s="4"/>
      <c r="F8" s="5" t="s">
        <v>123</v>
      </c>
    </row>
    <row r="9" spans="5:6" ht="13.5" thickBot="1">
      <c r="E9" s="4"/>
      <c r="F9" s="5"/>
    </row>
    <row r="10" spans="1:6" ht="21.75" customHeight="1" thickBot="1">
      <c r="A10" s="91" t="s">
        <v>4</v>
      </c>
      <c r="B10" s="92" t="s">
        <v>105</v>
      </c>
      <c r="C10" s="10" t="s">
        <v>5</v>
      </c>
      <c r="D10" s="11" t="s">
        <v>6</v>
      </c>
      <c r="E10" s="12" t="s">
        <v>7</v>
      </c>
      <c r="F10" s="13" t="s">
        <v>8</v>
      </c>
    </row>
    <row r="11" spans="1:6" ht="12.75">
      <c r="A11" s="21"/>
      <c r="B11" s="93">
        <v>1503</v>
      </c>
      <c r="C11" s="16" t="s">
        <v>11</v>
      </c>
      <c r="D11" s="17"/>
      <c r="E11" s="18"/>
      <c r="F11" s="19">
        <f>3679.73+7602.02+3200.49+12896.49+1920</f>
        <v>29298.73</v>
      </c>
    </row>
    <row r="12" spans="1:6" ht="12.75">
      <c r="A12" s="21"/>
      <c r="B12" s="95"/>
      <c r="C12" s="23" t="s">
        <v>12</v>
      </c>
      <c r="D12" s="17"/>
      <c r="E12" s="24"/>
      <c r="F12" s="25"/>
    </row>
    <row r="13" spans="1:6" ht="12.75">
      <c r="A13" s="21"/>
      <c r="B13" s="95"/>
      <c r="C13" s="23"/>
      <c r="D13" s="17"/>
      <c r="E13" s="24"/>
      <c r="F13" s="25"/>
    </row>
    <row r="14" spans="1:6" ht="12.75">
      <c r="A14" s="21"/>
      <c r="B14" s="95"/>
      <c r="C14" s="23"/>
      <c r="D14" s="17"/>
      <c r="E14" s="24"/>
      <c r="F14" s="25"/>
    </row>
    <row r="15" spans="1:6" ht="12.75">
      <c r="A15" s="21"/>
      <c r="B15" s="95"/>
      <c r="C15" s="23"/>
      <c r="D15" s="17"/>
      <c r="E15" s="24"/>
      <c r="F15" s="25"/>
    </row>
    <row r="16" spans="1:6" ht="12.75">
      <c r="A16" s="21"/>
      <c r="B16" s="95"/>
      <c r="C16" s="23"/>
      <c r="D16" s="17"/>
      <c r="E16" s="24"/>
      <c r="F16" s="25"/>
    </row>
    <row r="17" spans="1:6" ht="12.75">
      <c r="A17" s="21"/>
      <c r="B17" s="95">
        <v>1504</v>
      </c>
      <c r="C17" s="27" t="s">
        <v>13</v>
      </c>
      <c r="D17" s="17"/>
      <c r="E17" s="24"/>
      <c r="F17" s="25">
        <v>1179.06</v>
      </c>
    </row>
    <row r="18" spans="1:6" ht="12.75">
      <c r="A18" s="21"/>
      <c r="B18" s="95"/>
      <c r="C18" s="23" t="s">
        <v>15</v>
      </c>
      <c r="D18" s="17"/>
      <c r="E18" s="24"/>
      <c r="F18" s="25"/>
    </row>
    <row r="19" spans="1:6" ht="12.75">
      <c r="A19" s="21"/>
      <c r="B19" s="95"/>
      <c r="C19" s="23"/>
      <c r="D19" s="17"/>
      <c r="E19" s="24"/>
      <c r="F19" s="25"/>
    </row>
    <row r="20" spans="1:6" ht="12.75">
      <c r="A20" s="21"/>
      <c r="B20" s="95">
        <v>1505</v>
      </c>
      <c r="C20" s="27" t="s">
        <v>16</v>
      </c>
      <c r="D20" s="17"/>
      <c r="E20" s="24"/>
      <c r="F20" s="25">
        <v>2697.9</v>
      </c>
    </row>
    <row r="21" spans="1:6" ht="12.75">
      <c r="A21" s="21"/>
      <c r="B21" s="95"/>
      <c r="C21" s="23" t="s">
        <v>18</v>
      </c>
      <c r="D21" s="17"/>
      <c r="E21" s="24"/>
      <c r="F21" s="25"/>
    </row>
    <row r="22" spans="1:6" ht="12.75">
      <c r="A22" s="21"/>
      <c r="B22" s="95"/>
      <c r="C22" s="23"/>
      <c r="D22" s="17"/>
      <c r="E22" s="24"/>
      <c r="F22" s="25"/>
    </row>
    <row r="23" spans="1:6" ht="12.75">
      <c r="A23" s="21"/>
      <c r="B23" s="95">
        <v>1506</v>
      </c>
      <c r="C23" s="27" t="s">
        <v>19</v>
      </c>
      <c r="D23" s="17"/>
      <c r="E23" s="24"/>
      <c r="F23" s="25">
        <v>1534.86</v>
      </c>
    </row>
    <row r="24" spans="1:6" ht="12.75">
      <c r="A24" s="21"/>
      <c r="B24" s="95"/>
      <c r="C24" s="23" t="s">
        <v>20</v>
      </c>
      <c r="D24" s="17"/>
      <c r="E24" s="24"/>
      <c r="F24" s="25"/>
    </row>
    <row r="25" spans="1:6" ht="12.75">
      <c r="A25" s="21"/>
      <c r="B25" s="95"/>
      <c r="C25" s="23"/>
      <c r="D25" s="17"/>
      <c r="E25" s="24"/>
      <c r="F25" s="25"/>
    </row>
    <row r="26" spans="1:6" ht="12.75">
      <c r="A26" s="21"/>
      <c r="B26" s="95">
        <v>1507</v>
      </c>
      <c r="C26" s="27" t="s">
        <v>21</v>
      </c>
      <c r="D26" s="17"/>
      <c r="E26" s="24"/>
      <c r="F26" s="25">
        <v>3591.72</v>
      </c>
    </row>
    <row r="27" spans="1:6" ht="12.75">
      <c r="A27" s="21"/>
      <c r="B27" s="95"/>
      <c r="C27" s="23" t="s">
        <v>22</v>
      </c>
      <c r="D27" s="17"/>
      <c r="E27" s="24"/>
      <c r="F27" s="25"/>
    </row>
    <row r="28" spans="1:6" ht="12.75">
      <c r="A28" s="21"/>
      <c r="B28" s="95"/>
      <c r="C28" s="23"/>
      <c r="D28" s="17"/>
      <c r="E28" s="24"/>
      <c r="F28" s="25"/>
    </row>
    <row r="29" spans="1:6" ht="12.75">
      <c r="A29" s="21"/>
      <c r="B29" s="95"/>
      <c r="C29" s="23"/>
      <c r="D29" s="17"/>
      <c r="E29" s="24"/>
      <c r="F29" s="25"/>
    </row>
    <row r="30" spans="1:6" ht="12.75">
      <c r="A30" s="21"/>
      <c r="B30" s="95">
        <v>1508</v>
      </c>
      <c r="C30" s="27" t="s">
        <v>23</v>
      </c>
      <c r="D30" s="17"/>
      <c r="E30" s="24"/>
      <c r="F30" s="25">
        <f>7820.97+3962.5+978.27+74.79+720</f>
        <v>13556.530000000002</v>
      </c>
    </row>
    <row r="31" spans="1:6" ht="12.75">
      <c r="A31" s="21"/>
      <c r="B31" s="95"/>
      <c r="C31" s="23" t="s">
        <v>24</v>
      </c>
      <c r="D31" s="17"/>
      <c r="E31" s="24"/>
      <c r="F31" s="25"/>
    </row>
    <row r="32" spans="1:6" ht="12.75">
      <c r="A32" s="21"/>
      <c r="B32" s="95"/>
      <c r="C32" s="23"/>
      <c r="D32" s="17"/>
      <c r="E32" s="24"/>
      <c r="F32" s="25"/>
    </row>
    <row r="33" spans="1:6" ht="12.75">
      <c r="A33" s="21"/>
      <c r="B33" s="95">
        <v>1509</v>
      </c>
      <c r="C33" s="27" t="s">
        <v>25</v>
      </c>
      <c r="D33" s="17"/>
      <c r="E33" s="24"/>
      <c r="F33" s="25">
        <f>9301.29+4748.67+2308.46+4518.33+1440</f>
        <v>22316.75</v>
      </c>
    </row>
    <row r="34" spans="1:6" ht="12.75">
      <c r="A34" s="21"/>
      <c r="B34" s="95"/>
      <c r="C34" s="23" t="s">
        <v>14</v>
      </c>
      <c r="D34" s="17"/>
      <c r="E34" s="24"/>
      <c r="F34" s="25"/>
    </row>
    <row r="35" spans="1:6" ht="12.75">
      <c r="A35" s="21"/>
      <c r="B35" s="95"/>
      <c r="C35" s="23"/>
      <c r="D35" s="17"/>
      <c r="E35" s="24"/>
      <c r="F35" s="25"/>
    </row>
    <row r="36" spans="1:6" ht="12.75">
      <c r="A36" s="21"/>
      <c r="B36" s="95">
        <v>1510</v>
      </c>
      <c r="C36" s="27" t="s">
        <v>26</v>
      </c>
      <c r="D36" s="17"/>
      <c r="E36" s="24"/>
      <c r="F36" s="25">
        <f>17234.74+14300.42+7526.99+166.2+360+4320</f>
        <v>43908.35</v>
      </c>
    </row>
    <row r="37" spans="1:6" ht="12.75">
      <c r="A37" s="21"/>
      <c r="B37" s="95"/>
      <c r="C37" s="23" t="s">
        <v>17</v>
      </c>
      <c r="D37" s="17"/>
      <c r="E37" s="24"/>
      <c r="F37" s="25"/>
    </row>
    <row r="38" spans="1:6" ht="12.75">
      <c r="A38" s="21"/>
      <c r="B38" s="95"/>
      <c r="C38" s="23"/>
      <c r="D38" s="17"/>
      <c r="E38" s="24"/>
      <c r="F38" s="25"/>
    </row>
    <row r="39" spans="1:6" ht="12.75">
      <c r="A39" s="21"/>
      <c r="B39" s="95">
        <v>1511</v>
      </c>
      <c r="C39" s="27" t="s">
        <v>27</v>
      </c>
      <c r="D39" s="17"/>
      <c r="E39" s="24"/>
      <c r="F39" s="25">
        <f>4597.95+4886.26+1156.42+16323.37+960</f>
        <v>27924</v>
      </c>
    </row>
    <row r="40" spans="1:6" ht="12.75">
      <c r="A40" s="21"/>
      <c r="B40" s="95"/>
      <c r="C40" s="23" t="s">
        <v>12</v>
      </c>
      <c r="D40" s="17"/>
      <c r="E40" s="24"/>
      <c r="F40" s="25"/>
    </row>
    <row r="41" spans="1:6" ht="12.75">
      <c r="A41" s="21"/>
      <c r="B41" s="95"/>
      <c r="C41" s="23"/>
      <c r="D41" s="17"/>
      <c r="E41" s="24"/>
      <c r="F41" s="25"/>
    </row>
    <row r="42" spans="1:6" ht="12.75">
      <c r="A42" s="21"/>
      <c r="B42" s="95">
        <v>1512</v>
      </c>
      <c r="C42" s="27" t="s">
        <v>28</v>
      </c>
      <c r="D42" s="17"/>
      <c r="E42" s="24"/>
      <c r="F42" s="25">
        <f>1790.1+1341.02</f>
        <v>3131.12</v>
      </c>
    </row>
    <row r="43" spans="1:6" ht="12.75">
      <c r="A43" s="21"/>
      <c r="B43" s="95"/>
      <c r="C43" s="23" t="s">
        <v>12</v>
      </c>
      <c r="D43" s="17"/>
      <c r="E43" s="24"/>
      <c r="F43" s="25"/>
    </row>
    <row r="44" spans="1:6" ht="12.75">
      <c r="A44" s="21"/>
      <c r="B44" s="95"/>
      <c r="C44" s="23"/>
      <c r="D44" s="17"/>
      <c r="E44" s="24"/>
      <c r="F44" s="25"/>
    </row>
    <row r="45" spans="1:6" ht="12.75">
      <c r="A45" s="21"/>
      <c r="B45" s="95">
        <v>1513</v>
      </c>
      <c r="C45" s="27" t="s">
        <v>29</v>
      </c>
      <c r="D45" s="17"/>
      <c r="E45" s="24"/>
      <c r="F45" s="25">
        <v>2805.32</v>
      </c>
    </row>
    <row r="46" spans="1:6" ht="12.75">
      <c r="A46" s="21"/>
      <c r="B46" s="95"/>
      <c r="C46" s="23" t="s">
        <v>12</v>
      </c>
      <c r="D46" s="17"/>
      <c r="E46" s="24"/>
      <c r="F46" s="25"/>
    </row>
    <row r="47" spans="1:6" ht="12.75">
      <c r="A47" s="21"/>
      <c r="B47" s="95"/>
      <c r="C47" s="23"/>
      <c r="D47" s="17"/>
      <c r="E47" s="24"/>
      <c r="F47" s="25"/>
    </row>
    <row r="48" spans="1:6" ht="12.75">
      <c r="A48" s="21"/>
      <c r="B48" s="95">
        <v>1514</v>
      </c>
      <c r="C48" s="27" t="s">
        <v>30</v>
      </c>
      <c r="D48" s="17"/>
      <c r="E48" s="24"/>
      <c r="F48" s="25">
        <f>3201.74+341.91+1210.59+360</f>
        <v>5114.24</v>
      </c>
    </row>
    <row r="49" spans="1:6" ht="12.75">
      <c r="A49" s="21"/>
      <c r="B49" s="95"/>
      <c r="C49" s="23" t="s">
        <v>12</v>
      </c>
      <c r="D49" s="17"/>
      <c r="E49" s="24"/>
      <c r="F49" s="25"/>
    </row>
    <row r="50" spans="1:5" ht="12.75">
      <c r="A50" s="21"/>
      <c r="B50" s="95"/>
      <c r="C50" s="23"/>
      <c r="D50" s="17"/>
      <c r="E50" s="24"/>
    </row>
    <row r="51" spans="1:6" ht="12.75">
      <c r="A51" s="21"/>
      <c r="B51" s="95">
        <v>1515</v>
      </c>
      <c r="C51" s="27" t="s">
        <v>31</v>
      </c>
      <c r="D51" s="17"/>
      <c r="E51" s="24"/>
      <c r="F51" s="25">
        <f>1164.22+1172.6+1053.84+360</f>
        <v>3750.66</v>
      </c>
    </row>
    <row r="52" spans="1:6" ht="12.75">
      <c r="A52" s="21"/>
      <c r="B52" s="95"/>
      <c r="C52" s="23" t="s">
        <v>12</v>
      </c>
      <c r="D52" s="17"/>
      <c r="E52" s="24"/>
      <c r="F52" s="25"/>
    </row>
    <row r="53" spans="1:6" ht="12.75">
      <c r="A53" s="21"/>
      <c r="B53" s="95"/>
      <c r="C53" s="23"/>
      <c r="D53" s="17"/>
      <c r="E53" s="24"/>
      <c r="F53" s="25"/>
    </row>
    <row r="54" spans="1:6" ht="12.75">
      <c r="A54" s="21"/>
      <c r="B54" s="95">
        <v>1516</v>
      </c>
      <c r="C54" s="27" t="s">
        <v>32</v>
      </c>
      <c r="D54" s="17"/>
      <c r="E54" s="24"/>
      <c r="F54" s="25">
        <f>6206.83+5969.17+1127+554.05+360+720</f>
        <v>14937.05</v>
      </c>
    </row>
    <row r="55" spans="1:6" ht="12.75">
      <c r="A55" s="21"/>
      <c r="B55" s="95"/>
      <c r="C55" s="23" t="s">
        <v>12</v>
      </c>
      <c r="D55" s="17"/>
      <c r="E55" s="24"/>
      <c r="F55" s="25"/>
    </row>
    <row r="56" spans="1:6" ht="12.75">
      <c r="A56" s="21"/>
      <c r="B56" s="95"/>
      <c r="C56" s="23"/>
      <c r="D56" s="17"/>
      <c r="E56" s="24"/>
      <c r="F56" s="25"/>
    </row>
    <row r="57" spans="1:6" ht="12.75">
      <c r="A57" s="21"/>
      <c r="B57" s="95">
        <v>1517</v>
      </c>
      <c r="C57" s="27" t="s">
        <v>33</v>
      </c>
      <c r="D57" s="17"/>
      <c r="E57" s="24"/>
      <c r="F57" s="25">
        <v>1425.04</v>
      </c>
    </row>
    <row r="58" spans="1:6" ht="12.75">
      <c r="A58" s="21"/>
      <c r="B58" s="95"/>
      <c r="C58" s="23" t="s">
        <v>17</v>
      </c>
      <c r="D58" s="17"/>
      <c r="E58" s="24"/>
      <c r="F58" s="25"/>
    </row>
    <row r="59" spans="1:6" ht="12.75">
      <c r="A59" s="21"/>
      <c r="B59" s="95"/>
      <c r="C59" s="23"/>
      <c r="D59" s="17"/>
      <c r="E59" s="24"/>
      <c r="F59" s="25"/>
    </row>
    <row r="60" spans="1:6" ht="12.75">
      <c r="A60" s="21"/>
      <c r="B60" s="95">
        <v>1518</v>
      </c>
      <c r="C60" s="27" t="s">
        <v>34</v>
      </c>
      <c r="D60" s="17"/>
      <c r="E60" s="24"/>
      <c r="F60" s="25">
        <v>3640.83</v>
      </c>
    </row>
    <row r="61" spans="1:6" ht="12.75">
      <c r="A61" s="21"/>
      <c r="B61" s="95"/>
      <c r="C61" s="23" t="s">
        <v>35</v>
      </c>
      <c r="D61" s="17"/>
      <c r="E61" s="24"/>
      <c r="F61" s="25"/>
    </row>
    <row r="62" spans="1:6" ht="12.75">
      <c r="A62" s="21"/>
      <c r="B62" s="95"/>
      <c r="C62" s="23"/>
      <c r="D62" s="17"/>
      <c r="E62" s="24"/>
      <c r="F62" s="25"/>
    </row>
    <row r="63" spans="1:6" ht="12.75">
      <c r="A63" s="21"/>
      <c r="B63" s="95">
        <v>1519</v>
      </c>
      <c r="C63" s="27" t="s">
        <v>36</v>
      </c>
      <c r="D63" s="17"/>
      <c r="E63" s="24"/>
      <c r="F63" s="25">
        <v>1677.85</v>
      </c>
    </row>
    <row r="64" spans="1:6" ht="12.75">
      <c r="A64" s="21"/>
      <c r="B64" s="95"/>
      <c r="C64" s="23" t="s">
        <v>37</v>
      </c>
      <c r="D64" s="17"/>
      <c r="E64" s="24"/>
      <c r="F64" s="25"/>
    </row>
    <row r="65" spans="1:6" ht="12.75">
      <c r="A65" s="21"/>
      <c r="B65" s="95"/>
      <c r="C65" s="23"/>
      <c r="D65" s="17"/>
      <c r="E65" s="24"/>
      <c r="F65" s="25"/>
    </row>
    <row r="66" spans="1:6" ht="12.75">
      <c r="A66" s="21"/>
      <c r="B66" s="95">
        <v>1520</v>
      </c>
      <c r="C66" s="27" t="s">
        <v>38</v>
      </c>
      <c r="D66" s="17"/>
      <c r="E66" s="24"/>
      <c r="F66" s="25">
        <v>354.11</v>
      </c>
    </row>
    <row r="67" spans="1:6" ht="12.75">
      <c r="A67" s="21"/>
      <c r="B67" s="95"/>
      <c r="C67" s="33" t="s">
        <v>39</v>
      </c>
      <c r="D67" s="34"/>
      <c r="E67" s="35"/>
      <c r="F67" s="25"/>
    </row>
    <row r="68" spans="1:6" ht="12.75">
      <c r="A68" s="21"/>
      <c r="B68" s="95"/>
      <c r="C68" s="33"/>
      <c r="D68" s="34"/>
      <c r="E68" s="35"/>
      <c r="F68" s="25"/>
    </row>
    <row r="69" spans="1:6" ht="12.75">
      <c r="A69" s="21"/>
      <c r="B69" s="95">
        <v>1521</v>
      </c>
      <c r="C69" s="27" t="s">
        <v>40</v>
      </c>
      <c r="D69" s="17"/>
      <c r="E69" s="24"/>
      <c r="F69" s="25">
        <v>709.58</v>
      </c>
    </row>
    <row r="70" spans="1:6" ht="12.75">
      <c r="A70" s="21"/>
      <c r="B70" s="66"/>
      <c r="C70" s="23" t="s">
        <v>12</v>
      </c>
      <c r="D70" s="17"/>
      <c r="E70" s="24"/>
      <c r="F70" s="25"/>
    </row>
    <row r="71" spans="1:6" ht="12.75">
      <c r="A71" s="21"/>
      <c r="B71" s="66"/>
      <c r="C71" s="33"/>
      <c r="D71" s="34"/>
      <c r="E71" s="35"/>
      <c r="F71" s="25"/>
    </row>
    <row r="72" spans="1:6" ht="12.75">
      <c r="A72" s="21"/>
      <c r="B72" s="97">
        <v>1522</v>
      </c>
      <c r="C72" s="27" t="s">
        <v>41</v>
      </c>
      <c r="D72" s="17"/>
      <c r="E72" s="24"/>
      <c r="F72" s="25">
        <f>2897.09+7175.38+6077.89+1920</f>
        <v>18070.36</v>
      </c>
    </row>
    <row r="73" spans="1:6" ht="12.75">
      <c r="A73" s="21"/>
      <c r="B73" s="95"/>
      <c r="C73" s="23" t="s">
        <v>14</v>
      </c>
      <c r="D73" s="17"/>
      <c r="E73" s="24"/>
      <c r="F73" s="25"/>
    </row>
    <row r="74" spans="1:6" ht="12.75">
      <c r="A74" s="21"/>
      <c r="B74" s="95"/>
      <c r="C74" s="23"/>
      <c r="D74" s="17"/>
      <c r="E74" s="24"/>
      <c r="F74" s="25"/>
    </row>
    <row r="75" spans="1:6" ht="12.75">
      <c r="A75" s="21"/>
      <c r="B75" s="97">
        <v>1523</v>
      </c>
      <c r="C75" s="27" t="s">
        <v>42</v>
      </c>
      <c r="D75" s="17"/>
      <c r="E75" s="24"/>
      <c r="F75" s="25">
        <f>5075.39+8883.54+6787.8+1176.51+360+2520</f>
        <v>24803.239999999998</v>
      </c>
    </row>
    <row r="76" spans="1:6" ht="12.75">
      <c r="A76" s="21"/>
      <c r="B76" s="95"/>
      <c r="C76" s="23" t="s">
        <v>14</v>
      </c>
      <c r="D76" s="17"/>
      <c r="E76" s="24"/>
      <c r="F76" s="25"/>
    </row>
    <row r="77" spans="1:6" ht="12.75">
      <c r="A77" s="21"/>
      <c r="B77" s="95"/>
      <c r="C77" s="23"/>
      <c r="D77" s="17"/>
      <c r="E77" s="24"/>
      <c r="F77" s="25"/>
    </row>
    <row r="78" spans="1:6" ht="12.75">
      <c r="A78" s="21"/>
      <c r="B78" s="97">
        <v>1526</v>
      </c>
      <c r="C78" s="27" t="s">
        <v>43</v>
      </c>
      <c r="D78" s="17"/>
      <c r="E78" s="24"/>
      <c r="F78" s="25">
        <f>24969.17+100167.59+736.36+1197.72+22800</f>
        <v>149870.84</v>
      </c>
    </row>
    <row r="79" spans="1:6" ht="12.75">
      <c r="A79" s="21"/>
      <c r="B79" s="95"/>
      <c r="C79" s="23" t="s">
        <v>12</v>
      </c>
      <c r="D79" s="17"/>
      <c r="E79" s="24"/>
      <c r="F79" s="25"/>
    </row>
    <row r="80" spans="1:6" ht="12.75">
      <c r="A80" s="21"/>
      <c r="B80" s="95"/>
      <c r="C80" s="23"/>
      <c r="D80" s="17"/>
      <c r="E80" s="24"/>
      <c r="F80" s="25"/>
    </row>
    <row r="81" spans="1:6" ht="12.75">
      <c r="A81" s="21"/>
      <c r="B81" s="97">
        <v>1527</v>
      </c>
      <c r="C81" s="27" t="s">
        <v>44</v>
      </c>
      <c r="D81" s="17"/>
      <c r="E81" s="24"/>
      <c r="F81" s="25">
        <f>4228.42+3959.42+8533.18+46.1+360+1920</f>
        <v>19047.12</v>
      </c>
    </row>
    <row r="82" spans="1:6" ht="12.75">
      <c r="A82" s="21"/>
      <c r="B82" s="95"/>
      <c r="C82" s="23" t="s">
        <v>45</v>
      </c>
      <c r="D82" s="17"/>
      <c r="E82" s="24"/>
      <c r="F82" s="25"/>
    </row>
    <row r="83" spans="1:6" ht="12.75">
      <c r="A83" s="21"/>
      <c r="B83" s="95"/>
      <c r="C83" s="23"/>
      <c r="D83" s="17"/>
      <c r="E83" s="24"/>
      <c r="F83" s="25"/>
    </row>
    <row r="84" spans="1:6" ht="12.75">
      <c r="A84" s="21"/>
      <c r="B84" s="127"/>
      <c r="C84" s="23"/>
      <c r="D84" s="17"/>
      <c r="E84" s="24"/>
      <c r="F84" s="25"/>
    </row>
    <row r="85" spans="1:6" ht="12.75">
      <c r="A85" s="21"/>
      <c r="B85" s="97">
        <v>1528</v>
      </c>
      <c r="C85" s="27" t="s">
        <v>46</v>
      </c>
      <c r="D85" s="17"/>
      <c r="E85" s="24"/>
      <c r="F85" s="25">
        <f>1249.2+439.6+120</f>
        <v>1808.8000000000002</v>
      </c>
    </row>
    <row r="86" spans="1:6" ht="12.75">
      <c r="A86" s="21"/>
      <c r="B86" s="95"/>
      <c r="C86" s="23" t="s">
        <v>12</v>
      </c>
      <c r="D86" s="17"/>
      <c r="E86" s="24"/>
      <c r="F86" s="25"/>
    </row>
    <row r="87" spans="1:6" ht="12.75">
      <c r="A87" s="21"/>
      <c r="B87" s="95"/>
      <c r="C87" s="23"/>
      <c r="D87" s="17"/>
      <c r="E87" s="24"/>
      <c r="F87" s="25"/>
    </row>
    <row r="88" spans="1:6" ht="12.75">
      <c r="A88" s="21"/>
      <c r="B88" s="97">
        <v>1529</v>
      </c>
      <c r="C88" s="27" t="s">
        <v>47</v>
      </c>
      <c r="D88" s="17"/>
      <c r="E88" s="24"/>
      <c r="F88" s="25">
        <f>23950.65+32744.86+54047.09+14160</f>
        <v>124902.6</v>
      </c>
    </row>
    <row r="89" spans="1:6" ht="12.75">
      <c r="A89" s="21"/>
      <c r="B89" s="95"/>
      <c r="C89" s="23" t="s">
        <v>12</v>
      </c>
      <c r="D89" s="17"/>
      <c r="E89" s="24"/>
      <c r="F89" s="25"/>
    </row>
    <row r="90" spans="1:6" ht="12.75">
      <c r="A90" s="21"/>
      <c r="B90" s="95"/>
      <c r="C90" s="23"/>
      <c r="D90" s="17"/>
      <c r="E90" s="24"/>
      <c r="F90" s="25"/>
    </row>
    <row r="91" spans="1:6" ht="12.75">
      <c r="A91" s="21"/>
      <c r="B91" s="97">
        <v>1530</v>
      </c>
      <c r="C91" s="27" t="s">
        <v>48</v>
      </c>
      <c r="D91" s="17"/>
      <c r="E91" s="24"/>
      <c r="F91" s="25">
        <v>677.01</v>
      </c>
    </row>
    <row r="92" spans="1:6" ht="12.75">
      <c r="A92" s="21"/>
      <c r="B92" s="95"/>
      <c r="C92" s="23" t="s">
        <v>12</v>
      </c>
      <c r="D92" s="17"/>
      <c r="E92" s="24"/>
      <c r="F92" s="25"/>
    </row>
    <row r="93" spans="1:6" ht="12.75">
      <c r="A93" s="21"/>
      <c r="B93" s="95"/>
      <c r="C93" s="23"/>
      <c r="D93" s="17"/>
      <c r="E93" s="24"/>
      <c r="F93" s="25"/>
    </row>
    <row r="94" spans="1:6" ht="12.75">
      <c r="A94" s="21"/>
      <c r="B94" s="97">
        <v>1531</v>
      </c>
      <c r="C94" s="27" t="s">
        <v>49</v>
      </c>
      <c r="D94" s="17"/>
      <c r="E94" s="24"/>
      <c r="F94" s="25">
        <v>383.83</v>
      </c>
    </row>
    <row r="95" spans="1:6" ht="12.75">
      <c r="A95" s="21"/>
      <c r="B95" s="95"/>
      <c r="C95" s="23" t="s">
        <v>12</v>
      </c>
      <c r="D95" s="17"/>
      <c r="E95" s="24"/>
      <c r="F95" s="25"/>
    </row>
    <row r="96" spans="1:6" ht="12.75">
      <c r="A96" s="21"/>
      <c r="B96" s="95"/>
      <c r="C96" s="23"/>
      <c r="D96" s="17"/>
      <c r="E96" s="24"/>
      <c r="F96" s="25"/>
    </row>
    <row r="97" spans="1:6" ht="12.75">
      <c r="A97" s="21"/>
      <c r="B97" s="97">
        <v>1532</v>
      </c>
      <c r="C97" s="16" t="s">
        <v>50</v>
      </c>
      <c r="D97" s="40"/>
      <c r="E97" s="18"/>
      <c r="F97" s="25">
        <v>84.76</v>
      </c>
    </row>
    <row r="98" spans="1:6" ht="12.75">
      <c r="A98" s="21"/>
      <c r="B98" s="66"/>
      <c r="C98" s="42" t="s">
        <v>12</v>
      </c>
      <c r="D98" s="34"/>
      <c r="E98" s="35"/>
      <c r="F98" s="25"/>
    </row>
    <row r="99" spans="1:6" ht="12.75">
      <c r="A99" s="21"/>
      <c r="B99" s="66"/>
      <c r="C99" s="42"/>
      <c r="D99" s="34"/>
      <c r="E99" s="35"/>
      <c r="F99" s="25"/>
    </row>
    <row r="100" spans="1:6" ht="12.75">
      <c r="A100" s="21"/>
      <c r="B100" s="97">
        <v>1525</v>
      </c>
      <c r="C100" s="43" t="s">
        <v>51</v>
      </c>
      <c r="D100" s="17"/>
      <c r="E100" s="24"/>
      <c r="F100" s="25">
        <f>10385.1+21951.9+9175.97+36393.02+28208.57+4800</f>
        <v>110914.56</v>
      </c>
    </row>
    <row r="101" spans="1:6" ht="12.75">
      <c r="A101" s="21"/>
      <c r="B101" s="66"/>
      <c r="C101" s="44" t="s">
        <v>12</v>
      </c>
      <c r="D101" s="34"/>
      <c r="E101" s="35"/>
      <c r="F101" s="25"/>
    </row>
    <row r="102" spans="1:6" ht="12.75">
      <c r="A102" s="21"/>
      <c r="B102" s="66"/>
      <c r="C102" s="44"/>
      <c r="D102" s="34"/>
      <c r="E102" s="35"/>
      <c r="F102" s="25"/>
    </row>
    <row r="103" spans="1:6" ht="12.75">
      <c r="A103" s="21"/>
      <c r="B103" s="98">
        <v>1533</v>
      </c>
      <c r="C103" s="45" t="s">
        <v>52</v>
      </c>
      <c r="D103" s="17"/>
      <c r="E103" s="24"/>
      <c r="F103" s="25">
        <f>6721.45+2190.11+2987.89+449+720+720</f>
        <v>13788.449999999999</v>
      </c>
    </row>
    <row r="104" spans="1:6" ht="12.75">
      <c r="A104" s="21"/>
      <c r="B104" s="66"/>
      <c r="C104" s="44" t="s">
        <v>12</v>
      </c>
      <c r="D104" s="34"/>
      <c r="E104" s="35"/>
      <c r="F104" s="25"/>
    </row>
    <row r="105" spans="1:6" ht="12" customHeight="1">
      <c r="A105" s="21"/>
      <c r="B105" s="66"/>
      <c r="C105" s="44"/>
      <c r="D105" s="34"/>
      <c r="E105" s="35"/>
      <c r="F105" s="25"/>
    </row>
    <row r="106" spans="1:6" ht="12.75">
      <c r="A106" s="21"/>
      <c r="B106" s="98">
        <v>1535</v>
      </c>
      <c r="C106" s="45" t="s">
        <v>53</v>
      </c>
      <c r="D106" s="17"/>
      <c r="E106" s="24"/>
      <c r="F106" s="25">
        <v>1023.92</v>
      </c>
    </row>
    <row r="107" spans="1:6" ht="12.75">
      <c r="A107" s="21"/>
      <c r="B107" s="66"/>
      <c r="C107" s="44" t="s">
        <v>12</v>
      </c>
      <c r="D107" s="34"/>
      <c r="E107" s="35"/>
      <c r="F107" s="28"/>
    </row>
    <row r="108" spans="1:6" ht="12.75">
      <c r="A108" s="21"/>
      <c r="B108" s="66"/>
      <c r="C108" s="44"/>
      <c r="D108" s="34"/>
      <c r="E108" s="35"/>
      <c r="F108" s="85"/>
    </row>
    <row r="109" spans="1:6" ht="12.75">
      <c r="A109" s="21"/>
      <c r="B109" s="98">
        <v>1534</v>
      </c>
      <c r="C109" s="45" t="s">
        <v>54</v>
      </c>
      <c r="D109" s="17"/>
      <c r="E109" s="24"/>
      <c r="F109" s="25">
        <f>1350.02+1760.67+2906.23+9340.35+600</f>
        <v>15957.27</v>
      </c>
    </row>
    <row r="110" spans="1:6" ht="12.75">
      <c r="A110" s="21"/>
      <c r="B110" s="95"/>
      <c r="C110" s="47" t="s">
        <v>12</v>
      </c>
      <c r="D110" s="17"/>
      <c r="E110" s="24"/>
      <c r="F110" s="25"/>
    </row>
    <row r="111" spans="1:6" ht="12.75">
      <c r="A111" s="21"/>
      <c r="B111" s="95"/>
      <c r="C111" s="47"/>
      <c r="D111" s="17"/>
      <c r="E111" s="24"/>
      <c r="F111" s="25"/>
    </row>
    <row r="112" spans="1:6" ht="12.75">
      <c r="A112" s="21"/>
      <c r="B112" s="99">
        <v>1537</v>
      </c>
      <c r="C112" s="48" t="s">
        <v>55</v>
      </c>
      <c r="D112" s="49"/>
      <c r="E112" s="50"/>
      <c r="F112" s="25">
        <f>40060.28+46054.34+30498.06+2324.72+1043.64+10680</f>
        <v>130661.04</v>
      </c>
    </row>
    <row r="113" spans="1:6" ht="12.75">
      <c r="A113" s="21"/>
      <c r="B113" s="100"/>
      <c r="C113" s="52" t="s">
        <v>56</v>
      </c>
      <c r="D113" s="49"/>
      <c r="E113" s="50"/>
      <c r="F113" s="25"/>
    </row>
    <row r="114" spans="1:6" ht="12.75">
      <c r="A114" s="21"/>
      <c r="B114" s="100"/>
      <c r="C114" s="52"/>
      <c r="D114" s="49"/>
      <c r="E114" s="50"/>
      <c r="F114" s="25"/>
    </row>
    <row r="115" spans="1:6" ht="12.75">
      <c r="A115" s="21"/>
      <c r="B115" s="100"/>
      <c r="C115" s="52"/>
      <c r="D115" s="49"/>
      <c r="E115" s="50"/>
      <c r="F115" s="25"/>
    </row>
    <row r="116" spans="1:6" ht="12.75">
      <c r="A116" s="21"/>
      <c r="B116" s="100"/>
      <c r="C116" s="52"/>
      <c r="D116" s="49"/>
      <c r="E116" s="50"/>
      <c r="F116" s="25"/>
    </row>
    <row r="117" spans="1:6" ht="12.75">
      <c r="A117" s="21"/>
      <c r="B117" s="100">
        <v>1538</v>
      </c>
      <c r="C117" s="48" t="s">
        <v>57</v>
      </c>
      <c r="D117" s="49"/>
      <c r="E117" s="53"/>
      <c r="F117" s="25">
        <f>2463.21+2549.35+718.72+5212.08+600</f>
        <v>11543.36</v>
      </c>
    </row>
    <row r="118" spans="1:6" ht="12.75">
      <c r="A118" s="21"/>
      <c r="B118" s="100"/>
      <c r="C118" s="48" t="s">
        <v>58</v>
      </c>
      <c r="D118" s="49"/>
      <c r="E118" s="50"/>
      <c r="F118" s="25"/>
    </row>
    <row r="119" spans="1:6" ht="12.75">
      <c r="A119" s="21"/>
      <c r="B119" s="100"/>
      <c r="C119" s="48"/>
      <c r="D119" s="49"/>
      <c r="E119" s="50"/>
      <c r="F119" s="25"/>
    </row>
    <row r="120" spans="1:6" ht="12.75">
      <c r="A120" s="21"/>
      <c r="B120" s="95">
        <v>1539</v>
      </c>
      <c r="C120" s="45" t="s">
        <v>59</v>
      </c>
      <c r="D120" s="17"/>
      <c r="E120" s="24"/>
      <c r="F120" s="25">
        <f>1042.23+1042.47+18088.57+120</f>
        <v>20293.27</v>
      </c>
    </row>
    <row r="121" spans="1:6" ht="12.75">
      <c r="A121" s="21"/>
      <c r="B121" s="95"/>
      <c r="C121" s="45"/>
      <c r="D121" s="17"/>
      <c r="E121" s="24"/>
      <c r="F121" s="25"/>
    </row>
    <row r="122" spans="1:6" ht="12.75">
      <c r="A122" s="21"/>
      <c r="B122" s="95"/>
      <c r="C122" s="45"/>
      <c r="D122" s="17"/>
      <c r="E122" s="24"/>
      <c r="F122" s="25"/>
    </row>
    <row r="123" spans="1:6" ht="12.75">
      <c r="A123" s="21"/>
      <c r="B123" s="100">
        <v>1540</v>
      </c>
      <c r="C123" s="48" t="s">
        <v>60</v>
      </c>
      <c r="D123" s="49"/>
      <c r="E123" s="50"/>
      <c r="F123" s="25">
        <f>1484.34+537.28+240</f>
        <v>2261.62</v>
      </c>
    </row>
    <row r="124" spans="1:6" ht="12.75">
      <c r="A124" s="21"/>
      <c r="B124" s="100"/>
      <c r="C124" s="48" t="s">
        <v>12</v>
      </c>
      <c r="D124" s="49"/>
      <c r="E124" s="50"/>
      <c r="F124" s="25"/>
    </row>
    <row r="125" spans="1:6" ht="11.25" customHeight="1">
      <c r="A125" s="21"/>
      <c r="B125" s="100"/>
      <c r="C125" s="48"/>
      <c r="D125" s="49"/>
      <c r="E125" s="50"/>
      <c r="F125" s="25"/>
    </row>
    <row r="126" spans="1:6" ht="12.75">
      <c r="A126" s="21"/>
      <c r="B126" s="95">
        <v>1541</v>
      </c>
      <c r="C126" s="45" t="s">
        <v>61</v>
      </c>
      <c r="D126" s="17"/>
      <c r="E126" s="24"/>
      <c r="F126" s="25">
        <v>797.2</v>
      </c>
    </row>
    <row r="127" spans="1:6" ht="12.75">
      <c r="A127" s="21"/>
      <c r="B127" s="95"/>
      <c r="C127" s="45" t="s">
        <v>12</v>
      </c>
      <c r="D127" s="17"/>
      <c r="E127" s="24"/>
      <c r="F127" s="25"/>
    </row>
    <row r="128" spans="1:6" ht="12.75">
      <c r="A128" s="21"/>
      <c r="B128" s="95"/>
      <c r="C128" s="45"/>
      <c r="D128" s="17"/>
      <c r="E128" s="24"/>
      <c r="F128" s="25"/>
    </row>
    <row r="129" spans="1:6" ht="12.75">
      <c r="A129" s="21"/>
      <c r="B129" s="95">
        <v>1542</v>
      </c>
      <c r="C129" s="45" t="s">
        <v>62</v>
      </c>
      <c r="D129" s="17"/>
      <c r="E129" s="24"/>
      <c r="F129" s="25">
        <v>843.74</v>
      </c>
    </row>
    <row r="130" spans="1:6" ht="12.75">
      <c r="A130" s="21"/>
      <c r="B130" s="95"/>
      <c r="C130" s="45" t="s">
        <v>35</v>
      </c>
      <c r="D130" s="17"/>
      <c r="E130" s="24"/>
      <c r="F130" s="25"/>
    </row>
    <row r="131" spans="1:6" ht="12.75">
      <c r="A131" s="21"/>
      <c r="B131" s="95"/>
      <c r="C131" s="45"/>
      <c r="D131" s="17"/>
      <c r="E131" s="24"/>
      <c r="F131" s="25"/>
    </row>
    <row r="132" spans="1:6" ht="12.75">
      <c r="A132" s="21"/>
      <c r="B132" s="95">
        <v>1543</v>
      </c>
      <c r="C132" s="45" t="s">
        <v>63</v>
      </c>
      <c r="D132" s="17"/>
      <c r="E132" s="24"/>
      <c r="F132" s="25">
        <f>6014.27+1336.95+2210.39+360</f>
        <v>9921.61</v>
      </c>
    </row>
    <row r="133" spans="1:6" ht="12.75">
      <c r="A133" s="21"/>
      <c r="B133" s="95"/>
      <c r="C133" s="45" t="s">
        <v>64</v>
      </c>
      <c r="D133" s="17"/>
      <c r="E133" s="24"/>
      <c r="F133" s="25"/>
    </row>
    <row r="134" spans="1:6" ht="12.75">
      <c r="A134" s="21"/>
      <c r="B134" s="95"/>
      <c r="C134" s="45"/>
      <c r="D134" s="17"/>
      <c r="E134" s="24"/>
      <c r="F134" s="25"/>
    </row>
    <row r="135" spans="1:6" ht="12.75">
      <c r="A135" s="21"/>
      <c r="B135" s="95"/>
      <c r="C135" s="45"/>
      <c r="D135" s="17"/>
      <c r="E135" s="24"/>
      <c r="F135" s="25"/>
    </row>
    <row r="136" spans="1:6" ht="12.75">
      <c r="A136" s="21"/>
      <c r="B136" s="95">
        <v>1544</v>
      </c>
      <c r="C136" s="45" t="s">
        <v>65</v>
      </c>
      <c r="D136" s="17"/>
      <c r="E136" s="24"/>
      <c r="F136" s="25">
        <v>2369.98</v>
      </c>
    </row>
    <row r="137" spans="1:6" ht="12.75">
      <c r="A137" s="21"/>
      <c r="B137" s="95"/>
      <c r="C137" s="45" t="s">
        <v>66</v>
      </c>
      <c r="D137" s="17"/>
      <c r="E137" s="24"/>
      <c r="F137" s="25"/>
    </row>
    <row r="138" spans="1:6" ht="12.75">
      <c r="A138" s="21"/>
      <c r="B138" s="66"/>
      <c r="C138" s="54"/>
      <c r="D138" s="34"/>
      <c r="E138" s="35"/>
      <c r="F138" s="56"/>
    </row>
    <row r="139" spans="1:6" ht="12.75">
      <c r="A139" s="21"/>
      <c r="B139" s="66">
        <v>1545</v>
      </c>
      <c r="C139" s="54" t="s">
        <v>67</v>
      </c>
      <c r="D139" s="34"/>
      <c r="E139" s="35"/>
      <c r="F139" s="56">
        <f>28480.58+35627.69+20086.02+773.8+602.28+9000</f>
        <v>94570.37000000001</v>
      </c>
    </row>
    <row r="140" spans="1:6" ht="12.75">
      <c r="A140" s="21"/>
      <c r="B140" s="66"/>
      <c r="C140" s="54" t="s">
        <v>58</v>
      </c>
      <c r="D140" s="34"/>
      <c r="E140" s="35"/>
      <c r="F140" s="56"/>
    </row>
    <row r="141" spans="1:6" ht="12.75">
      <c r="A141" s="21"/>
      <c r="B141" s="66"/>
      <c r="C141" s="54"/>
      <c r="D141" s="34"/>
      <c r="E141" s="35"/>
      <c r="F141" s="56"/>
    </row>
    <row r="142" spans="1:6" ht="12.75">
      <c r="A142" s="21"/>
      <c r="B142" s="66">
        <v>1546</v>
      </c>
      <c r="C142" s="54" t="s">
        <v>68</v>
      </c>
      <c r="D142" s="34"/>
      <c r="E142" s="35"/>
      <c r="F142" s="56">
        <f>836.51+915.52+296.67+120</f>
        <v>2168.7</v>
      </c>
    </row>
    <row r="143" spans="1:6" ht="12.75">
      <c r="A143" s="21"/>
      <c r="B143" s="66"/>
      <c r="C143" s="54" t="s">
        <v>69</v>
      </c>
      <c r="D143" s="34"/>
      <c r="E143" s="35"/>
      <c r="F143" s="56"/>
    </row>
    <row r="144" spans="1:6" ht="12.75">
      <c r="A144" s="21"/>
      <c r="B144" s="66"/>
      <c r="C144" s="54"/>
      <c r="D144" s="34"/>
      <c r="E144" s="35"/>
      <c r="F144" s="56"/>
    </row>
    <row r="145" spans="1:6" ht="12.75">
      <c r="A145" s="21"/>
      <c r="B145" s="66">
        <v>1547</v>
      </c>
      <c r="C145" s="54" t="s">
        <v>70</v>
      </c>
      <c r="D145" s="34"/>
      <c r="E145" s="35"/>
      <c r="F145" s="56">
        <v>1327.64</v>
      </c>
    </row>
    <row r="146" spans="1:6" ht="12.75">
      <c r="A146" s="21"/>
      <c r="B146" s="66"/>
      <c r="C146" s="54" t="s">
        <v>71</v>
      </c>
      <c r="D146" s="34"/>
      <c r="E146" s="35"/>
      <c r="F146" s="56"/>
    </row>
    <row r="147" spans="1:6" ht="12.75">
      <c r="A147" s="21"/>
      <c r="B147" s="66"/>
      <c r="C147" s="54"/>
      <c r="D147" s="34"/>
      <c r="E147" s="35"/>
      <c r="F147" s="56"/>
    </row>
    <row r="148" spans="1:6" ht="12.75">
      <c r="A148" s="21"/>
      <c r="B148" s="66">
        <v>1548</v>
      </c>
      <c r="C148" s="54" t="s">
        <v>72</v>
      </c>
      <c r="D148" s="34"/>
      <c r="E148" s="35"/>
      <c r="F148" s="56">
        <f>9641.78+10023.24+1996.6+26417.95+360+2040</f>
        <v>50479.57</v>
      </c>
    </row>
    <row r="149" spans="1:6" ht="12.75">
      <c r="A149" s="21"/>
      <c r="B149" s="66"/>
      <c r="C149" s="54" t="s">
        <v>12</v>
      </c>
      <c r="D149" s="34"/>
      <c r="E149" s="35"/>
      <c r="F149" s="56"/>
    </row>
    <row r="150" spans="1:6" ht="12.75">
      <c r="A150" s="21"/>
      <c r="B150" s="66"/>
      <c r="C150" s="54"/>
      <c r="D150" s="34"/>
      <c r="E150" s="35"/>
      <c r="F150" s="56"/>
    </row>
    <row r="151" spans="1:6" ht="12.75">
      <c r="A151" s="21"/>
      <c r="B151" s="66"/>
      <c r="C151" s="54"/>
      <c r="D151" s="34"/>
      <c r="E151" s="35"/>
      <c r="F151" s="56"/>
    </row>
    <row r="152" spans="1:6" ht="12.75">
      <c r="A152" s="21"/>
      <c r="B152" s="101">
        <v>1549</v>
      </c>
      <c r="C152" s="57" t="s">
        <v>73</v>
      </c>
      <c r="D152" s="58"/>
      <c r="E152" s="59"/>
      <c r="F152" s="56">
        <f>1911.21+1183.7+4301.92+502.88+840</f>
        <v>8739.71</v>
      </c>
    </row>
    <row r="153" spans="1:6" ht="12.75">
      <c r="A153" s="21"/>
      <c r="B153" s="101"/>
      <c r="C153" s="57" t="s">
        <v>12</v>
      </c>
      <c r="D153" s="58"/>
      <c r="E153" s="59"/>
      <c r="F153" s="56"/>
    </row>
    <row r="154" spans="1:6" ht="12.75">
      <c r="A154" s="21"/>
      <c r="B154" s="101"/>
      <c r="C154" s="57"/>
      <c r="D154" s="58"/>
      <c r="E154" s="59"/>
      <c r="F154" s="56"/>
    </row>
    <row r="155" spans="1:6" ht="12.75">
      <c r="A155" s="21"/>
      <c r="B155" s="66">
        <v>1551</v>
      </c>
      <c r="C155" s="54" t="s">
        <v>74</v>
      </c>
      <c r="D155" s="60"/>
      <c r="E155" s="35"/>
      <c r="F155" s="56">
        <f>5076.51+2279.76+1921.83+720</f>
        <v>9998.1</v>
      </c>
    </row>
    <row r="156" spans="1:6" ht="12.75">
      <c r="A156" s="21"/>
      <c r="B156" s="66"/>
      <c r="C156" s="54" t="s">
        <v>75</v>
      </c>
      <c r="D156" s="29"/>
      <c r="E156" s="35"/>
      <c r="F156" s="56"/>
    </row>
    <row r="157" spans="1:6" ht="12.75">
      <c r="A157" s="21"/>
      <c r="B157" s="66"/>
      <c r="C157" s="54"/>
      <c r="D157" s="29"/>
      <c r="E157" s="35"/>
      <c r="F157" s="56"/>
    </row>
    <row r="158" spans="1:6" ht="12.75">
      <c r="A158" s="21"/>
      <c r="B158" s="66">
        <v>1552</v>
      </c>
      <c r="C158" s="54" t="s">
        <v>76</v>
      </c>
      <c r="D158" s="60"/>
      <c r="E158" s="35"/>
      <c r="F158" s="25">
        <f>1247.95+2225.65+93.65+360</f>
        <v>3927.2500000000005</v>
      </c>
    </row>
    <row r="159" spans="1:6" ht="12.75">
      <c r="A159" s="21"/>
      <c r="B159" s="66"/>
      <c r="C159" s="54" t="s">
        <v>12</v>
      </c>
      <c r="D159" s="29"/>
      <c r="E159" s="35"/>
      <c r="F159" s="56"/>
    </row>
    <row r="160" spans="1:6" ht="12.75">
      <c r="A160" s="21"/>
      <c r="B160" s="66"/>
      <c r="C160" s="54"/>
      <c r="D160" s="29"/>
      <c r="E160" s="35"/>
      <c r="F160" s="56"/>
    </row>
    <row r="161" spans="1:6" ht="12.75">
      <c r="A161" s="21"/>
      <c r="B161" s="66">
        <v>1553</v>
      </c>
      <c r="C161" s="61" t="s">
        <v>77</v>
      </c>
      <c r="D161" s="62"/>
      <c r="E161" s="35"/>
      <c r="F161" s="56">
        <v>0</v>
      </c>
    </row>
    <row r="162" spans="1:6" ht="12.75">
      <c r="A162" s="21"/>
      <c r="B162" s="66"/>
      <c r="C162" s="61" t="s">
        <v>12</v>
      </c>
      <c r="D162" s="29"/>
      <c r="E162" s="35"/>
      <c r="F162" s="56"/>
    </row>
    <row r="163" spans="1:6" ht="12.75">
      <c r="A163" s="21"/>
      <c r="B163" s="66"/>
      <c r="C163" s="61"/>
      <c r="D163" s="29"/>
      <c r="E163" s="35"/>
      <c r="F163" s="56"/>
    </row>
    <row r="164" spans="1:6" ht="12.75">
      <c r="A164" s="21"/>
      <c r="B164" s="66">
        <v>1554</v>
      </c>
      <c r="C164" s="61" t="s">
        <v>0</v>
      </c>
      <c r="D164" s="29"/>
      <c r="E164" s="35"/>
      <c r="F164" s="56">
        <f>7007.68+13727.73+1847.26+4181.12+2520</f>
        <v>29283.789999999997</v>
      </c>
    </row>
    <row r="165" spans="1:6" ht="12.75">
      <c r="A165" s="21"/>
      <c r="B165" s="66"/>
      <c r="C165" s="61" t="s">
        <v>78</v>
      </c>
      <c r="D165" s="29"/>
      <c r="E165" s="35"/>
      <c r="F165" s="56"/>
    </row>
    <row r="166" spans="1:6" ht="12.75">
      <c r="A166" s="21"/>
      <c r="B166" s="66"/>
      <c r="C166" s="61"/>
      <c r="D166" s="29"/>
      <c r="E166" s="35"/>
      <c r="F166" s="56"/>
    </row>
    <row r="167" spans="1:6" ht="12.75">
      <c r="A167" s="21"/>
      <c r="B167" s="66"/>
      <c r="C167" s="61"/>
      <c r="D167" s="29"/>
      <c r="E167" s="35"/>
      <c r="F167" s="56"/>
    </row>
    <row r="168" spans="1:6" ht="12.75">
      <c r="A168" s="21"/>
      <c r="B168" s="66">
        <v>1855</v>
      </c>
      <c r="C168" s="61" t="s">
        <v>79</v>
      </c>
      <c r="D168" s="29"/>
      <c r="E168" s="35"/>
      <c r="F168" s="56">
        <f>3938.37+3892.71+3542.21+346.92+960</f>
        <v>12680.210000000001</v>
      </c>
    </row>
    <row r="169" spans="1:6" ht="12.75">
      <c r="A169" s="21"/>
      <c r="B169" s="66"/>
      <c r="C169" s="61" t="s">
        <v>12</v>
      </c>
      <c r="D169" s="29"/>
      <c r="E169" s="35"/>
      <c r="F169" s="56"/>
    </row>
    <row r="170" spans="1:6" ht="12.75">
      <c r="A170" s="21"/>
      <c r="B170" s="66"/>
      <c r="C170" s="61"/>
      <c r="D170" s="29"/>
      <c r="E170" s="35"/>
      <c r="F170" s="56"/>
    </row>
    <row r="171" spans="1:6" ht="12.75">
      <c r="A171" s="21"/>
      <c r="B171" s="66">
        <v>1856</v>
      </c>
      <c r="C171" s="61" t="s">
        <v>80</v>
      </c>
      <c r="D171" s="8"/>
      <c r="E171" s="35"/>
      <c r="F171" s="56">
        <f>4612.49+3658.38+2786.8+1186.84+840</f>
        <v>13084.509999999998</v>
      </c>
    </row>
    <row r="172" spans="1:6" ht="12.75">
      <c r="A172" s="21"/>
      <c r="B172" s="66"/>
      <c r="C172" s="61" t="s">
        <v>12</v>
      </c>
      <c r="D172" s="29"/>
      <c r="E172" s="35"/>
      <c r="F172" s="56"/>
    </row>
    <row r="173" spans="1:6" ht="12.75">
      <c r="A173" s="21"/>
      <c r="B173" s="66"/>
      <c r="C173" s="61"/>
      <c r="D173" s="29"/>
      <c r="E173" s="35"/>
      <c r="F173" s="56"/>
    </row>
    <row r="174" spans="1:6" ht="12.75">
      <c r="A174" s="21"/>
      <c r="B174" s="66"/>
      <c r="C174" s="61"/>
      <c r="D174" s="29"/>
      <c r="E174" s="35"/>
      <c r="F174" s="56"/>
    </row>
    <row r="175" spans="1:6" ht="12.75">
      <c r="A175" s="21"/>
      <c r="B175" s="66">
        <v>1857</v>
      </c>
      <c r="C175" s="61" t="s">
        <v>81</v>
      </c>
      <c r="D175" s="63"/>
      <c r="E175" s="35"/>
      <c r="F175" s="56">
        <v>159.43</v>
      </c>
    </row>
    <row r="176" spans="1:6" ht="12.75">
      <c r="A176" s="21"/>
      <c r="B176" s="66"/>
      <c r="C176" s="61"/>
      <c r="D176" s="8"/>
      <c r="E176" s="35"/>
      <c r="F176" s="56"/>
    </row>
    <row r="177" spans="1:6" ht="12.75">
      <c r="A177" s="21"/>
      <c r="B177" s="66"/>
      <c r="C177" s="61"/>
      <c r="D177" s="63"/>
      <c r="E177" s="35"/>
      <c r="F177" s="56"/>
    </row>
    <row r="178" spans="1:6" ht="12.75">
      <c r="A178" s="21"/>
      <c r="B178" s="66">
        <v>2081</v>
      </c>
      <c r="C178" s="61" t="s">
        <v>82</v>
      </c>
      <c r="D178" s="63"/>
      <c r="E178" s="35"/>
      <c r="F178" s="56">
        <v>494.16</v>
      </c>
    </row>
    <row r="179" spans="1:6" ht="12.75">
      <c r="A179" s="21"/>
      <c r="B179" s="66"/>
      <c r="C179" s="61"/>
      <c r="D179" s="8"/>
      <c r="E179" s="35"/>
      <c r="F179" s="56"/>
    </row>
    <row r="180" spans="1:6" ht="12.75">
      <c r="A180" s="21"/>
      <c r="B180" s="66"/>
      <c r="C180" s="61"/>
      <c r="D180" s="29"/>
      <c r="E180" s="35"/>
      <c r="F180" s="56"/>
    </row>
    <row r="181" spans="1:6" ht="12.75">
      <c r="A181" s="21"/>
      <c r="B181" s="66">
        <v>2214</v>
      </c>
      <c r="C181" s="61" t="s">
        <v>84</v>
      </c>
      <c r="D181" s="63"/>
      <c r="E181" s="35"/>
      <c r="F181" s="56">
        <f>2325.04+1611.4+240</f>
        <v>4176.4400000000005</v>
      </c>
    </row>
    <row r="182" spans="1:6" ht="12.75">
      <c r="A182" s="21"/>
      <c r="B182" s="66"/>
      <c r="C182" s="61" t="s">
        <v>85</v>
      </c>
      <c r="D182" s="8"/>
      <c r="E182" s="35"/>
      <c r="F182" s="56"/>
    </row>
    <row r="183" spans="1:6" ht="12.75">
      <c r="A183" s="21"/>
      <c r="B183" s="66"/>
      <c r="C183" s="61"/>
      <c r="D183" s="63"/>
      <c r="E183" s="35"/>
      <c r="F183" s="56"/>
    </row>
    <row r="184" spans="1:6" ht="12.75">
      <c r="A184" s="21"/>
      <c r="B184" s="66">
        <v>3123</v>
      </c>
      <c r="C184" s="61" t="s">
        <v>86</v>
      </c>
      <c r="D184" s="63"/>
      <c r="E184" s="35"/>
      <c r="F184" s="56">
        <f>3653.53+7496.48+4669.62+360+960</f>
        <v>17139.63</v>
      </c>
    </row>
    <row r="185" spans="1:6" ht="12.75">
      <c r="A185" s="21"/>
      <c r="B185" s="66"/>
      <c r="C185" s="61" t="s">
        <v>87</v>
      </c>
      <c r="D185" s="8"/>
      <c r="E185" s="35"/>
      <c r="F185" s="56"/>
    </row>
    <row r="186" spans="1:6" ht="12.75">
      <c r="A186" s="21"/>
      <c r="B186" s="66"/>
      <c r="C186" s="61"/>
      <c r="D186" s="63"/>
      <c r="E186" s="35"/>
      <c r="F186" s="56"/>
    </row>
    <row r="187" spans="1:6" ht="12.75">
      <c r="A187" s="21"/>
      <c r="B187" s="66">
        <v>1719</v>
      </c>
      <c r="C187" s="61" t="s">
        <v>88</v>
      </c>
      <c r="D187" s="63"/>
      <c r="E187" s="35"/>
      <c r="F187" s="56">
        <v>1385.49</v>
      </c>
    </row>
    <row r="188" spans="1:6" ht="12.75">
      <c r="A188" s="21"/>
      <c r="B188" s="66"/>
      <c r="C188" s="61" t="s">
        <v>89</v>
      </c>
      <c r="D188" s="63"/>
      <c r="E188" s="35"/>
      <c r="F188" s="56"/>
    </row>
    <row r="189" spans="1:6" ht="12.75">
      <c r="A189" s="21"/>
      <c r="B189" s="66"/>
      <c r="C189" s="61"/>
      <c r="D189" s="63"/>
      <c r="E189" s="35"/>
      <c r="F189" s="56"/>
    </row>
    <row r="190" spans="1:6" ht="12.75">
      <c r="A190" s="21"/>
      <c r="B190" s="66">
        <v>2192</v>
      </c>
      <c r="C190" s="61" t="s">
        <v>90</v>
      </c>
      <c r="D190" s="128"/>
      <c r="E190" s="35"/>
      <c r="F190" s="56">
        <f>215.57+276.07+120</f>
        <v>611.64</v>
      </c>
    </row>
    <row r="191" spans="1:6" ht="12.75">
      <c r="A191" s="21"/>
      <c r="B191" s="66"/>
      <c r="C191" s="61" t="s">
        <v>91</v>
      </c>
      <c r="D191" s="63"/>
      <c r="E191" s="35"/>
      <c r="F191" s="56"/>
    </row>
    <row r="192" spans="1:6" ht="12.75">
      <c r="A192" s="21"/>
      <c r="B192" s="66"/>
      <c r="C192" s="61"/>
      <c r="D192" s="63"/>
      <c r="E192" s="35"/>
      <c r="F192" s="56"/>
    </row>
    <row r="193" spans="1:6" ht="12.75">
      <c r="A193" s="21"/>
      <c r="B193" s="66">
        <v>2487</v>
      </c>
      <c r="C193" s="61" t="s">
        <v>100</v>
      </c>
      <c r="D193" s="8"/>
      <c r="E193" s="35"/>
      <c r="F193" s="56">
        <v>184.01</v>
      </c>
    </row>
    <row r="194" spans="1:6" ht="12.75">
      <c r="A194" s="21"/>
      <c r="B194" s="66"/>
      <c r="C194" s="61" t="s">
        <v>101</v>
      </c>
      <c r="D194" s="63"/>
      <c r="E194" s="35"/>
      <c r="F194" s="56"/>
    </row>
    <row r="195" spans="1:6" ht="13.5" thickBot="1">
      <c r="A195" s="21"/>
      <c r="B195" s="66"/>
      <c r="C195" s="61"/>
      <c r="D195" s="29"/>
      <c r="E195" s="35"/>
      <c r="F195" s="56"/>
    </row>
    <row r="196" spans="1:6" ht="13.5" thickBot="1">
      <c r="A196" s="129"/>
      <c r="B196" s="69"/>
      <c r="C196" s="69" t="s">
        <v>92</v>
      </c>
      <c r="D196" s="70"/>
      <c r="E196" s="71"/>
      <c r="F196" s="72">
        <f>SUM(F11:F195)</f>
        <v>1093988.9299999995</v>
      </c>
    </row>
    <row r="197" spans="5:6" ht="12.75">
      <c r="E197" s="4"/>
      <c r="F197" s="5"/>
    </row>
    <row r="198" spans="1:5" ht="13.5" customHeight="1">
      <c r="A198" s="1" t="s">
        <v>2</v>
      </c>
      <c r="B198" s="1"/>
      <c r="C198" s="1"/>
      <c r="E198" s="125"/>
    </row>
    <row r="199" spans="1:5" ht="13.5" customHeight="1">
      <c r="A199" s="1" t="s">
        <v>1</v>
      </c>
      <c r="B199" s="1"/>
      <c r="C199" s="1"/>
      <c r="E199" s="125"/>
    </row>
    <row r="200" spans="1:5" ht="13.5" customHeight="1">
      <c r="A200" s="1"/>
      <c r="B200" s="1"/>
      <c r="C200" s="1"/>
      <c r="E200" s="125"/>
    </row>
    <row r="201" spans="1:6" ht="13.5" customHeight="1">
      <c r="A201" s="4"/>
      <c r="B201" s="7"/>
      <c r="D201" s="8" t="s">
        <v>222</v>
      </c>
      <c r="F201" s="3"/>
    </row>
    <row r="202" spans="1:6" ht="13.5" customHeight="1">
      <c r="A202" s="4"/>
      <c r="B202" s="7"/>
      <c r="C202" s="8"/>
      <c r="D202" s="8" t="s">
        <v>124</v>
      </c>
      <c r="E202" s="8"/>
      <c r="F202" s="3"/>
    </row>
    <row r="203" spans="2:6" ht="13.5" customHeight="1">
      <c r="B203" s="9"/>
      <c r="E203" s="4"/>
      <c r="F203" s="5"/>
    </row>
    <row r="204" spans="2:6" ht="13.5" customHeight="1">
      <c r="B204" s="2" t="s">
        <v>3</v>
      </c>
      <c r="C204" s="1"/>
      <c r="D204" s="4" t="s">
        <v>125</v>
      </c>
      <c r="E204" s="4"/>
      <c r="F204" s="5"/>
    </row>
    <row r="205" spans="2:6" ht="13.5" customHeight="1" thickBot="1">
      <c r="B205" s="9"/>
      <c r="E205" s="4"/>
      <c r="F205" s="5"/>
    </row>
    <row r="206" spans="1:6" ht="13.5" customHeight="1" thickBot="1">
      <c r="A206" s="10" t="s">
        <v>4</v>
      </c>
      <c r="B206" s="75" t="s">
        <v>96</v>
      </c>
      <c r="C206" s="10" t="s">
        <v>97</v>
      </c>
      <c r="D206" s="11" t="s">
        <v>6</v>
      </c>
      <c r="E206" s="12" t="s">
        <v>7</v>
      </c>
      <c r="F206" s="13" t="s">
        <v>8</v>
      </c>
    </row>
    <row r="207" spans="1:6" ht="13.5" customHeight="1">
      <c r="A207" s="29"/>
      <c r="B207" s="22" t="s">
        <v>126</v>
      </c>
      <c r="C207" s="27" t="s">
        <v>118</v>
      </c>
      <c r="D207" s="17"/>
      <c r="E207" s="29"/>
      <c r="F207" s="130">
        <f>41600.53+183915.35</f>
        <v>225515.88</v>
      </c>
    </row>
    <row r="208" spans="1:6" ht="13.5" customHeight="1">
      <c r="A208" s="55"/>
      <c r="B208" s="36"/>
      <c r="C208" s="33"/>
      <c r="D208" s="34"/>
      <c r="E208" s="35"/>
      <c r="F208" s="25"/>
    </row>
    <row r="209" spans="1:6" ht="13.5" customHeight="1" thickBot="1">
      <c r="A209" s="66"/>
      <c r="B209" s="36"/>
      <c r="C209" s="33"/>
      <c r="D209" s="34"/>
      <c r="E209" s="35"/>
      <c r="F209" s="56"/>
    </row>
    <row r="210" spans="1:6" ht="13.5" customHeight="1" thickBot="1">
      <c r="A210" s="77" t="s">
        <v>95</v>
      </c>
      <c r="B210" s="78"/>
      <c r="C210" s="79"/>
      <c r="D210" s="80"/>
      <c r="E210" s="81"/>
      <c r="F210" s="82">
        <f>SUM(F207:F209)</f>
        <v>225515.88</v>
      </c>
    </row>
    <row r="211" spans="4:5" ht="13.5" customHeight="1">
      <c r="D211" s="4"/>
      <c r="E211" s="125"/>
    </row>
    <row r="212" spans="4:6" ht="13.5" customHeight="1">
      <c r="D212" s="8" t="s">
        <v>222</v>
      </c>
      <c r="F212" s="3"/>
    </row>
    <row r="213" spans="3:6" ht="13.5" customHeight="1">
      <c r="C213" s="8"/>
      <c r="D213" s="8" t="s">
        <v>124</v>
      </c>
      <c r="E213" s="8"/>
      <c r="F213" s="3"/>
    </row>
    <row r="214" spans="4:5" ht="13.5" customHeight="1">
      <c r="D214" s="4"/>
      <c r="E214" s="125"/>
    </row>
    <row r="215" spans="2:6" ht="13.5" customHeight="1">
      <c r="B215" s="9"/>
      <c r="E215" s="4"/>
      <c r="F215" s="5"/>
    </row>
    <row r="216" spans="2:6" ht="13.5" customHeight="1">
      <c r="B216" s="2" t="s">
        <v>3</v>
      </c>
      <c r="C216" s="1"/>
      <c r="D216" s="4" t="s">
        <v>127</v>
      </c>
      <c r="E216" s="4"/>
      <c r="F216" s="5"/>
    </row>
    <row r="217" spans="2:6" ht="13.5" customHeight="1" thickBot="1">
      <c r="B217" s="9"/>
      <c r="E217" s="4"/>
      <c r="F217" s="5"/>
    </row>
    <row r="218" spans="1:6" ht="13.5" customHeight="1" thickBot="1">
      <c r="A218" s="10" t="s">
        <v>4</v>
      </c>
      <c r="B218" s="75" t="s">
        <v>96</v>
      </c>
      <c r="C218" s="10" t="s">
        <v>97</v>
      </c>
      <c r="D218" s="11" t="s">
        <v>6</v>
      </c>
      <c r="E218" s="12" t="s">
        <v>7</v>
      </c>
      <c r="F218" s="13" t="s">
        <v>8</v>
      </c>
    </row>
    <row r="219" spans="1:6" ht="13.5" customHeight="1">
      <c r="A219" s="29"/>
      <c r="B219" s="22" t="s">
        <v>128</v>
      </c>
      <c r="C219" s="27" t="s">
        <v>118</v>
      </c>
      <c r="D219" s="17"/>
      <c r="E219" s="29"/>
      <c r="F219" s="25">
        <f>1974.22</f>
        <v>1974.22</v>
      </c>
    </row>
    <row r="220" spans="1:6" ht="13.5" customHeight="1">
      <c r="A220" s="55"/>
      <c r="B220" s="36"/>
      <c r="C220" s="33"/>
      <c r="D220" s="34"/>
      <c r="E220" s="35"/>
      <c r="F220" s="25"/>
    </row>
    <row r="221" spans="1:6" ht="13.5" thickBot="1">
      <c r="A221" s="66"/>
      <c r="B221" s="36"/>
      <c r="C221" s="33"/>
      <c r="D221" s="34"/>
      <c r="E221" s="35"/>
      <c r="F221" s="25"/>
    </row>
    <row r="222" spans="1:6" ht="13.5" thickBot="1">
      <c r="A222" s="77" t="s">
        <v>95</v>
      </c>
      <c r="B222" s="78"/>
      <c r="C222" s="79"/>
      <c r="D222" s="80"/>
      <c r="E222" s="81"/>
      <c r="F222" s="82">
        <f>SUM(F219:F221)</f>
        <v>1974.22</v>
      </c>
    </row>
    <row r="223" spans="2:5" ht="12.75">
      <c r="B223" s="9"/>
      <c r="D223" s="8"/>
      <c r="E223" s="8"/>
    </row>
    <row r="224" spans="2:5" ht="12.75">
      <c r="B224" s="9"/>
      <c r="D224" s="8"/>
      <c r="E224" s="8"/>
    </row>
    <row r="225" spans="2:6" ht="12.75">
      <c r="B225" s="9"/>
      <c r="D225" s="8" t="s">
        <v>222</v>
      </c>
      <c r="F225" s="3"/>
    </row>
    <row r="226" spans="2:6" ht="12.75">
      <c r="B226" s="9"/>
      <c r="C226" s="8"/>
      <c r="D226" s="8" t="s">
        <v>124</v>
      </c>
      <c r="E226" s="8"/>
      <c r="F226" s="3"/>
    </row>
    <row r="227" spans="2:5" ht="12.75">
      <c r="B227" s="9"/>
      <c r="D227" s="4"/>
      <c r="E227" s="125"/>
    </row>
    <row r="228" spans="2:6" ht="12.75">
      <c r="B228" s="2" t="s">
        <v>104</v>
      </c>
      <c r="C228" s="1"/>
      <c r="D228" s="4" t="s">
        <v>98</v>
      </c>
      <c r="E228" s="4"/>
      <c r="F228" s="5"/>
    </row>
    <row r="229" spans="2:6" ht="13.5" thickBot="1">
      <c r="B229" s="9"/>
      <c r="E229" s="4"/>
      <c r="F229" s="5"/>
    </row>
    <row r="230" spans="1:6" ht="30.75" customHeight="1" thickBot="1">
      <c r="A230" s="10" t="s">
        <v>4</v>
      </c>
      <c r="B230" s="75" t="s">
        <v>96</v>
      </c>
      <c r="C230" s="10" t="s">
        <v>97</v>
      </c>
      <c r="D230" s="11" t="s">
        <v>6</v>
      </c>
      <c r="E230" s="12" t="s">
        <v>7</v>
      </c>
      <c r="F230" s="13" t="s">
        <v>8</v>
      </c>
    </row>
    <row r="231" spans="1:6" ht="12.75">
      <c r="A231" s="29"/>
      <c r="B231" s="22" t="s">
        <v>122</v>
      </c>
      <c r="C231" s="76" t="s">
        <v>99</v>
      </c>
      <c r="D231" s="17"/>
      <c r="E231" s="29"/>
      <c r="F231" s="56">
        <f>2880.87+3119.85+3508.22+17424.28+4838.42+960</f>
        <v>32731.64</v>
      </c>
    </row>
    <row r="232" spans="1:6" ht="12.75">
      <c r="A232" s="55"/>
      <c r="B232" s="36"/>
      <c r="C232" s="38"/>
      <c r="D232" s="17"/>
      <c r="E232" s="24"/>
      <c r="F232" s="56"/>
    </row>
    <row r="233" spans="1:6" ht="13.5" thickBot="1">
      <c r="A233" s="66"/>
      <c r="B233" s="36"/>
      <c r="C233" s="33"/>
      <c r="D233" s="34"/>
      <c r="E233" s="35"/>
      <c r="F233" s="56"/>
    </row>
    <row r="234" spans="1:6" ht="13.5" thickBot="1">
      <c r="A234" s="77" t="s">
        <v>95</v>
      </c>
      <c r="B234" s="78"/>
      <c r="C234" s="79"/>
      <c r="D234" s="80"/>
      <c r="E234" s="81"/>
      <c r="F234" s="82">
        <f>SUM(F231:F233)</f>
        <v>32731.64</v>
      </c>
    </row>
    <row r="235" spans="1:6" ht="12.75">
      <c r="A235" s="102"/>
      <c r="B235" s="103"/>
      <c r="C235" s="104"/>
      <c r="D235" s="123"/>
      <c r="E235" s="124"/>
      <c r="F235" s="105"/>
    </row>
    <row r="236" spans="2:6" ht="12.75">
      <c r="B236" s="9"/>
      <c r="E236" s="84"/>
      <c r="F236" s="3"/>
    </row>
    <row r="237" spans="2:6" ht="12.75">
      <c r="B237" s="9"/>
      <c r="E237" s="84"/>
      <c r="F237" s="3"/>
    </row>
    <row r="238" spans="2:5" ht="12.75">
      <c r="B238" s="9"/>
      <c r="D238" s="4"/>
      <c r="E238" s="5" t="s">
        <v>93</v>
      </c>
    </row>
    <row r="239" spans="2:5" ht="12.75">
      <c r="B239" s="9"/>
      <c r="D239" s="4"/>
      <c r="E239" s="5" t="s">
        <v>94</v>
      </c>
    </row>
    <row r="240" ht="12.75">
      <c r="B240" s="9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User</cp:lastModifiedBy>
  <cp:lastPrinted>2014-10-30T14:00:07Z</cp:lastPrinted>
  <dcterms:created xsi:type="dcterms:W3CDTF">2004-07-19T18:33:12Z</dcterms:created>
  <dcterms:modified xsi:type="dcterms:W3CDTF">2015-12-03T13:04:48Z</dcterms:modified>
  <cp:category/>
  <cp:version/>
  <cp:contentType/>
  <cp:contentStatus/>
</cp:coreProperties>
</file>